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0" autoFilterDateGrouping="1"/>
  </bookViews>
  <sheets>
    <sheet name="Cover" sheetId="1" state="visible" r:id="rId1"/>
    <sheet name="PAYE Calculator" sheetId="2" state="visible" r:id="rId2"/>
    <sheet name="Rates" sheetId="3" state="visible" r:id="rId3"/>
  </sheets>
  <definedNames>
    <definedName name="_xlnm.Print_Area" localSheetId="1">'PAYE Calculator'!$A$1:$E$47</definedName>
    <definedName name="_xlnm.Print_Area" localSheetId="2">'Rates'!$A$1:$F$44</definedName>
  </definedNames>
  <calcPr calcId="191029" fullCalcOnLoad="1" iterateDelta="0.0001"/>
</workbook>
</file>

<file path=xl/styles.xml><?xml version="1.0" encoding="utf-8"?>
<styleSheet xmlns="http://schemas.openxmlformats.org/spreadsheetml/2006/main">
  <numFmts count="4">
    <numFmt numFmtId="164" formatCode="\£#,##0.00;[Red]\(\£#,##0.00\);&quot;–&quot;"/>
    <numFmt numFmtId="165" formatCode="£#,##0;(£#,##0);&quot;–&quot;"/>
    <numFmt numFmtId="166" formatCode="£#,##0"/>
    <numFmt numFmtId="167" formatCode="£#,##0.00;[Red](£#,##0.00);&quot;–&quot;"/>
  </numFmts>
  <fonts count="39">
    <font>
      <name val="Calibri"/>
      <family val="2"/>
      <color theme="1"/>
      <sz val="11"/>
      <scheme val="minor"/>
    </font>
    <font>
      <name val="Calibri"/>
      <b val="1"/>
      <color rgb="FFFFFFFF"/>
      <sz val="24"/>
    </font>
    <font>
      <name val="Calibri"/>
      <color rgb="FFFFFFFF"/>
      <sz val="12"/>
    </font>
    <font>
      <name val="Calibri"/>
      <b val="1"/>
      <color rgb="FF1F2937"/>
      <sz val="13"/>
    </font>
    <font>
      <name val="Calibri"/>
      <color rgb="FF374151"/>
      <sz val="11"/>
    </font>
    <font>
      <name val="Calibri"/>
      <color rgb="FF1E40AF"/>
      <sz val="11"/>
      <u val="single"/>
    </font>
    <font>
      <name val="Calibri"/>
      <b val="1"/>
      <color rgb="FF1F2937"/>
      <sz val="24"/>
    </font>
    <font>
      <name val="Calibri"/>
      <b val="1"/>
      <color rgb="FF374151"/>
      <sz val="12"/>
    </font>
    <font>
      <name val="Calibri"/>
      <color rgb="FF6B7280"/>
      <sz val="10"/>
    </font>
    <font>
      <name val="Calibri"/>
      <i val="1"/>
      <color rgb="FF6B7280"/>
      <sz val="10"/>
    </font>
    <font>
      <name val="Calibri"/>
      <b val="1"/>
      <color rgb="FFFFFFFF"/>
      <sz val="9"/>
    </font>
    <font>
      <name val="Calibri"/>
      <b val="1"/>
      <color rgb="FFFFFFFF"/>
      <sz val="14"/>
    </font>
    <font>
      <name val="Calibri"/>
      <b val="1"/>
      <color rgb="FFFFFFFF"/>
      <sz val="11"/>
    </font>
    <font>
      <name val="Calibri"/>
      <color rgb="FF1F2937"/>
      <sz val="11"/>
    </font>
    <font>
      <name val="Calibri"/>
      <b val="1"/>
      <color rgb="FF374151"/>
      <sz val="11"/>
    </font>
    <font>
      <name val="Calibri"/>
      <b val="1"/>
      <color rgb="FF1F2937"/>
      <sz val="11"/>
    </font>
    <font>
      <name val="Calibri"/>
      <i val="1"/>
      <color rgb="FF6B7280"/>
      <sz val="9"/>
    </font>
    <font>
      <name val="Calibri"/>
      <b val="1"/>
      <color rgb="FF0EA5E9"/>
      <sz val="11"/>
      <u val="single"/>
    </font>
    <font>
      <name val="Calibri"/>
      <b val="1"/>
      <color rgb="001F2937"/>
      <sz val="22"/>
    </font>
    <font>
      <name val="Calibri"/>
      <i val="1"/>
      <color rgb="006B7280"/>
      <sz val="10"/>
    </font>
    <font>
      <name val="Calibri"/>
      <b val="1"/>
      <color rgb="00FFFFFF"/>
      <sz val="11"/>
    </font>
    <font>
      <name val="Calibri"/>
      <color rgb="00374151"/>
      <sz val="11"/>
    </font>
    <font>
      <name val="Calibri"/>
      <color rgb="001F2937"/>
      <sz val="11"/>
    </font>
    <font>
      <name val="Calibri"/>
      <b val="1"/>
      <color rgb="001F2937"/>
      <sz val="10"/>
    </font>
    <font>
      <name val="Calibri"/>
      <b val="1"/>
      <color rgb="001F2937"/>
      <sz val="11"/>
    </font>
    <font>
      <name val="Calibri"/>
      <color rgb="00374151"/>
      <sz val="10"/>
    </font>
    <font>
      <name val="Calibri"/>
      <i val="1"/>
      <color rgb="006B7280"/>
      <sz val="9"/>
    </font>
    <font>
      <name val="Calibri"/>
      <b val="1"/>
      <color rgb="001F2937"/>
      <sz val="24"/>
    </font>
    <font>
      <name val="Calibri"/>
      <b val="1"/>
      <color rgb="00374151"/>
      <sz val="12"/>
    </font>
    <font>
      <name val="Calibri"/>
      <color rgb="006B7280"/>
      <sz val="10"/>
    </font>
    <font>
      <name val="Calibri"/>
      <b val="1"/>
      <color rgb="00FFFFFF"/>
      <sz val="9"/>
    </font>
    <font>
      <name val="Calibri"/>
      <b val="1"/>
      <color rgb="00FFFFFF"/>
      <sz val="14"/>
    </font>
    <font>
      <name val="Calibri"/>
      <i val="1"/>
      <color rgb="00DC2626"/>
      <sz val="9"/>
    </font>
    <font>
      <name val="Calibri"/>
      <b val="1"/>
      <color rgb="00374151"/>
      <sz val="11"/>
    </font>
    <font>
      <name val="Calibri"/>
      <b val="1"/>
      <color rgb="001F2937"/>
      <sz val="27"/>
    </font>
    <font>
      <name val="Calibri"/>
      <color rgb="006B7280"/>
      <sz val="11"/>
    </font>
    <font>
      <name val="Calibri"/>
      <b val="1"/>
      <color rgb="001F2937"/>
      <sz val="13"/>
    </font>
    <font>
      <name val="Calibri"/>
      <color rgb="00374151"/>
      <sz val="12"/>
    </font>
    <font>
      <name val="Calibri"/>
      <b val="1"/>
      <color rgb="FF0EA5E9"/>
      <sz val="13"/>
      <u val="single"/>
    </font>
  </fonts>
  <fills count="9">
    <fill>
      <patternFill/>
    </fill>
    <fill>
      <patternFill patternType="gray125"/>
    </fill>
    <fill>
      <patternFill patternType="solid">
        <fgColor rgb="FF1E40AF"/>
      </patternFill>
    </fill>
    <fill>
      <patternFill patternType="solid">
        <fgColor rgb="FF1F2937"/>
      </patternFill>
    </fill>
    <fill>
      <patternFill patternType="solid">
        <fgColor rgb="FFDBEAFE"/>
      </patternFill>
    </fill>
    <fill>
      <patternFill patternType="solid">
        <fgColor rgb="FFFFFFFF"/>
      </patternFill>
    </fill>
    <fill>
      <patternFill patternType="solid">
        <fgColor rgb="00DBEAFE"/>
      </patternFill>
    </fill>
    <fill>
      <patternFill patternType="solid">
        <fgColor rgb="001F2937"/>
      </patternFill>
    </fill>
    <fill>
      <patternFill patternType="solid">
        <fgColor rgb="00FFFFFF"/>
      </patternFill>
    </fill>
  </fills>
  <borders count="19">
    <border>
      <left/>
      <right/>
      <top/>
      <bottom/>
      <diagonal/>
    </border>
    <border>
      <left style="dashed">
        <color rgb="FF9CA3AF"/>
      </left>
      <right style="dashed">
        <color rgb="FF9CA3AF"/>
      </right>
      <top style="dashed">
        <color rgb="FF9CA3AF"/>
      </top>
      <bottom style="dashed">
        <color rgb="FF9CA3AF"/>
      </bottom>
      <diagonal/>
    </border>
    <border>
      <left/>
      <right/>
      <top style="thin">
        <color rgb="FF1E40AF"/>
      </top>
      <bottom style="thin">
        <color rgb="FF1E40AF"/>
      </bottom>
      <diagonal/>
    </border>
    <border>
      <left/>
      <right/>
      <top style="medium">
        <color rgb="FF1E40AF"/>
      </top>
      <bottom/>
      <diagonal/>
    </border>
    <border>
      <left/>
      <right/>
      <top style="thin">
        <color rgb="FF1E40AF"/>
      </top>
      <bottom/>
      <diagonal/>
    </border>
    <border>
      <left/>
      <right/>
      <top style="dashed">
        <color rgb="FF9CA3AF"/>
      </top>
      <bottom/>
      <diagonal/>
    </border>
    <border>
      <left style="dashed">
        <color rgb="FF9CA3AF"/>
      </left>
      <right/>
      <top/>
      <bottom/>
      <diagonal/>
    </border>
    <border>
      <left/>
      <right style="dashed">
        <color rgb="FF9CA3AF"/>
      </right>
      <top style="dashed">
        <color rgb="FF9CA3AF"/>
      </top>
      <bottom/>
      <diagonal/>
    </border>
    <border>
      <left/>
      <right style="dashed">
        <color rgb="FF9CA3AF"/>
      </right>
      <top/>
      <bottom/>
      <diagonal/>
    </border>
    <border>
      <left style="dashed">
        <color rgb="FF9CA3AF"/>
      </left>
      <right/>
      <top/>
      <bottom style="dashed">
        <color rgb="FF9CA3AF"/>
      </bottom>
      <diagonal/>
    </border>
    <border>
      <left/>
      <right style="dashed">
        <color rgb="FF9CA3AF"/>
      </right>
      <top/>
      <bottom style="dashed">
        <color rgb="FF9CA3AF"/>
      </bottom>
      <diagonal/>
    </border>
    <border>
      <top style="thin">
        <color rgb="FF1E40AF"/>
      </top>
      <bottom style="thin">
        <color rgb="FF1E40AF"/>
      </bottom>
    </border>
    <border>
      <bottom style="thin">
        <color rgb="00E5E7EB"/>
      </bottom>
    </border>
    <border>
      <bottom style="medium">
        <color rgb="FF1E40AF"/>
      </bottom>
    </border>
    <border>
      <left style="dashed">
        <color rgb="009CA3AF"/>
      </left>
      <top style="dashed">
        <color rgb="009CA3AF"/>
      </top>
    </border>
    <border>
      <right style="dashed">
        <color rgb="009CA3AF"/>
      </right>
      <top style="dashed">
        <color rgb="009CA3AF"/>
      </top>
    </border>
    <border>
      <left style="dashed">
        <color rgb="009CA3AF"/>
      </left>
      <bottom style="dashed">
        <color rgb="009CA3AF"/>
      </bottom>
    </border>
    <border>
      <right style="dashed">
        <color rgb="009CA3AF"/>
      </right>
      <bottom style="dashed">
        <color rgb="009CA3AF"/>
      </bottom>
    </border>
    <border>
      <top style="medium">
        <color rgb="FF1E40AF"/>
      </top>
    </border>
  </borders>
  <cellStyleXfs count="1">
    <xf numFmtId="0" fontId="0" fillId="0" borderId="0"/>
  </cellStyleXfs>
  <cellXfs count="74">
    <xf numFmtId="0" fontId="0" fillId="0" borderId="0" pivotButton="0" quotePrefix="0" xfId="0"/>
    <xf numFmtId="0" fontId="0" fillId="2" borderId="0" pivotButton="0" quotePrefix="0" xfId="0"/>
    <xf numFmtId="0" fontId="3" fillId="0" borderId="0" pivotButton="0" quotePrefix="0" xfId="0"/>
    <xf numFmtId="0" fontId="4" fillId="0" borderId="0" pivotButton="0" quotePrefix="0" xfId="0"/>
    <xf numFmtId="0" fontId="5" fillId="0" borderId="0" pivotButton="0" quotePrefix="0" xfId="0"/>
    <xf numFmtId="0" fontId="10" fillId="2" borderId="0" applyAlignment="1" pivotButton="0" quotePrefix="0" xfId="0">
      <alignment horizontal="center" vertical="center"/>
    </xf>
    <xf numFmtId="0" fontId="10" fillId="3" borderId="0" applyAlignment="1" pivotButton="0" quotePrefix="0" xfId="0">
      <alignment horizontal="center" vertical="center"/>
    </xf>
    <xf numFmtId="164" fontId="11" fillId="2" borderId="0" applyAlignment="1" pivotButton="0" quotePrefix="0" xfId="0">
      <alignment horizontal="center" vertical="center"/>
    </xf>
    <xf numFmtId="164" fontId="11" fillId="3" borderId="0" applyAlignment="1" pivotButton="0" quotePrefix="0" xfId="0">
      <alignment horizontal="center" vertical="center"/>
    </xf>
    <xf numFmtId="0" fontId="4" fillId="0" borderId="0" applyAlignment="1" pivotButton="0" quotePrefix="0" xfId="0">
      <alignment vertical="center"/>
    </xf>
    <xf numFmtId="164" fontId="13" fillId="4" borderId="0" applyAlignment="1" applyProtection="1" pivotButton="0" quotePrefix="0" xfId="0">
      <alignment horizontal="right" vertical="center"/>
      <protection locked="0" hidden="0"/>
    </xf>
    <xf numFmtId="0" fontId="13" fillId="4" borderId="0" applyAlignment="1" applyProtection="1" pivotButton="0" quotePrefix="0" xfId="0">
      <alignment horizontal="left" vertical="center"/>
      <protection locked="0" hidden="0"/>
    </xf>
    <xf numFmtId="164" fontId="13" fillId="5" borderId="0" applyAlignment="1" pivotButton="0" quotePrefix="0" xfId="0">
      <alignment horizontal="right" vertical="center"/>
    </xf>
    <xf numFmtId="0" fontId="14" fillId="0" borderId="0" applyAlignment="1" pivotButton="0" quotePrefix="0" xfId="0">
      <alignment vertical="center"/>
    </xf>
    <xf numFmtId="164" fontId="15" fillId="5" borderId="3" applyAlignment="1" pivotButton="0" quotePrefix="0" xfId="0">
      <alignment horizontal="right" vertical="center"/>
    </xf>
    <xf numFmtId="164" fontId="15" fillId="5" borderId="0" applyAlignment="1" pivotButton="0" quotePrefix="0" xfId="0">
      <alignment horizontal="right" vertical="center"/>
    </xf>
    <xf numFmtId="0" fontId="1" fillId="2" borderId="0" applyAlignment="1" pivotButton="0" quotePrefix="0" xfId="0">
      <alignment horizontal="center" vertical="center"/>
    </xf>
    <xf numFmtId="0" fontId="0" fillId="0" borderId="0" pivotButton="0" quotePrefix="0" xfId="0"/>
    <xf numFmtId="0" fontId="2" fillId="2" borderId="0" applyAlignment="1" pivotButton="0" quotePrefix="0" xfId="0">
      <alignment horizontal="center" vertical="center"/>
    </xf>
    <xf numFmtId="0" fontId="12" fillId="2" borderId="2" applyAlignment="1" pivotButton="0" quotePrefix="0" xfId="0">
      <alignment horizontal="left" vertical="center" indent="1"/>
    </xf>
    <xf numFmtId="0" fontId="7" fillId="0" borderId="0" applyAlignment="1" pivotButton="0" quotePrefix="0" xfId="0">
      <alignment vertical="center"/>
    </xf>
    <xf numFmtId="0" fontId="8" fillId="0" borderId="1" applyAlignment="1" pivotButton="0" quotePrefix="0" xfId="0">
      <alignment horizontal="center" vertical="center"/>
    </xf>
    <xf numFmtId="0" fontId="9" fillId="0" borderId="0" applyAlignment="1" pivotButton="0" quotePrefix="0" xfId="0">
      <alignment vertical="center"/>
    </xf>
    <xf numFmtId="0" fontId="6" fillId="0" borderId="0" applyAlignment="1" pivotButton="0" quotePrefix="0" xfId="0">
      <alignment vertical="center"/>
    </xf>
    <xf numFmtId="0" fontId="16" fillId="0" borderId="0" applyAlignment="1" pivotButton="0" quotePrefix="0" xfId="0">
      <alignment vertical="center" wrapText="1"/>
    </xf>
    <xf numFmtId="0" fontId="34" fillId="0" borderId="0" applyAlignment="1" pivotButton="0" quotePrefix="0" xfId="0">
      <alignment vertical="center"/>
    </xf>
    <xf numFmtId="0" fontId="35" fillId="0" borderId="0" applyAlignment="1" pivotButton="0" quotePrefix="0" xfId="0">
      <alignment vertical="center"/>
    </xf>
    <xf numFmtId="0" fontId="36" fillId="0" borderId="0" applyAlignment="1" pivotButton="0" quotePrefix="0" xfId="0">
      <alignment vertical="center"/>
    </xf>
    <xf numFmtId="0" fontId="37" fillId="0" borderId="0" applyAlignment="1" pivotButton="0" quotePrefix="0" xfId="0">
      <alignment vertical="center" wrapText="1"/>
    </xf>
    <xf numFmtId="0" fontId="21" fillId="0" borderId="0" applyAlignment="1" pivotButton="0" quotePrefix="0" xfId="0">
      <alignment vertical="center"/>
    </xf>
    <xf numFmtId="0" fontId="38" fillId="0" borderId="0" applyAlignment="1" pivotButton="0" quotePrefix="0" xfId="0">
      <alignment vertical="center"/>
    </xf>
    <xf numFmtId="0" fontId="26" fillId="0" borderId="0" applyAlignment="1" pivotButton="0" quotePrefix="0" xfId="0">
      <alignment vertical="center" wrapText="1"/>
    </xf>
    <xf numFmtId="0" fontId="27" fillId="0" borderId="0" pivotButton="0" quotePrefix="0" xfId="0"/>
    <xf numFmtId="0" fontId="28" fillId="0" borderId="0" pivotButton="0" quotePrefix="0" xfId="0"/>
    <xf numFmtId="0" fontId="29" fillId="0" borderId="14" applyAlignment="1" applyProtection="1" pivotButton="0" quotePrefix="0" xfId="0">
      <alignment horizontal="center" vertical="center"/>
      <protection locked="0" hidden="0"/>
    </xf>
    <xf numFmtId="0" fontId="0" fillId="0" borderId="15" pivotButton="0" quotePrefix="0" xfId="0"/>
    <xf numFmtId="0" fontId="19" fillId="0" borderId="0" pivotButton="0" quotePrefix="0" xfId="0"/>
    <xf numFmtId="0" fontId="0" fillId="0" borderId="16" pivotButton="0" quotePrefix="0" xfId="0"/>
    <xf numFmtId="0" fontId="0" fillId="0" borderId="17" pivotButton="0" quotePrefix="0" xfId="0"/>
    <xf numFmtId="0" fontId="30" fillId="2" borderId="0" applyAlignment="1" pivotButton="0" quotePrefix="0" xfId="0">
      <alignment horizontal="center" vertical="center"/>
    </xf>
    <xf numFmtId="0" fontId="30" fillId="7" borderId="0" applyAlignment="1" pivotButton="0" quotePrefix="0" xfId="0">
      <alignment horizontal="center" vertical="center"/>
    </xf>
    <xf numFmtId="167" fontId="31" fillId="2" borderId="0" applyAlignment="1" pivotButton="0" quotePrefix="0" xfId="0">
      <alignment horizontal="center" vertical="center"/>
    </xf>
    <xf numFmtId="167" fontId="31" fillId="7" borderId="0" applyAlignment="1" pivotButton="0" quotePrefix="0" xfId="0">
      <alignment horizontal="center" vertical="center"/>
    </xf>
    <xf numFmtId="0" fontId="20" fillId="2" borderId="11" applyAlignment="1" pivotButton="0" quotePrefix="0" xfId="0">
      <alignment horizontal="left" vertical="center" indent="1"/>
    </xf>
    <xf numFmtId="0" fontId="0" fillId="2" borderId="11" pivotButton="0" quotePrefix="0" xfId="0"/>
    <xf numFmtId="0" fontId="21" fillId="0" borderId="0" applyAlignment="1" pivotButton="0" quotePrefix="0" xfId="0">
      <alignment vertical="center"/>
    </xf>
    <xf numFmtId="167" fontId="22" fillId="6" borderId="0" applyAlignment="1" applyProtection="1" pivotButton="0" quotePrefix="0" xfId="0">
      <alignment horizontal="right" vertical="center"/>
      <protection locked="0" hidden="0"/>
    </xf>
    <xf numFmtId="49" fontId="22" fillId="6" borderId="0" applyAlignment="1" applyProtection="1" pivotButton="0" quotePrefix="0" xfId="0">
      <alignment horizontal="left" vertical="center"/>
      <protection locked="0" hidden="0"/>
    </xf>
    <xf numFmtId="0" fontId="26" fillId="0" borderId="0" applyAlignment="1" pivotButton="0" quotePrefix="0" xfId="0">
      <alignment vertical="center" wrapText="1" indent="1"/>
    </xf>
    <xf numFmtId="49" fontId="22" fillId="8" borderId="0" applyAlignment="1" pivotButton="0" quotePrefix="0" xfId="0">
      <alignment horizontal="right" vertical="center"/>
    </xf>
    <xf numFmtId="0" fontId="32" fillId="0" borderId="0" applyAlignment="1" pivotButton="0" quotePrefix="0" xfId="0">
      <alignment vertical="center" wrapText="1" indent="1"/>
    </xf>
    <xf numFmtId="167" fontId="22" fillId="8" borderId="0" applyAlignment="1" pivotButton="0" quotePrefix="0" xfId="0">
      <alignment horizontal="right" vertical="center"/>
    </xf>
    <xf numFmtId="0" fontId="33" fillId="0" borderId="0" applyAlignment="1" pivotButton="0" quotePrefix="0" xfId="0">
      <alignment vertical="center"/>
    </xf>
    <xf numFmtId="167" fontId="24" fillId="8" borderId="18" applyAlignment="1" pivotButton="0" quotePrefix="0" xfId="0">
      <alignment horizontal="right" vertical="center"/>
    </xf>
    <xf numFmtId="167" fontId="24" fillId="8" borderId="0" applyAlignment="1" pivotButton="0" quotePrefix="0" xfId="0">
      <alignment horizontal="right" vertical="center"/>
    </xf>
    <xf numFmtId="0" fontId="26" fillId="0" borderId="0" applyAlignment="1" pivotButton="0" quotePrefix="0" xfId="0">
      <alignment vertical="top" wrapText="1"/>
    </xf>
    <xf numFmtId="0" fontId="18" fillId="0" borderId="0" pivotButton="0" quotePrefix="0" xfId="0"/>
    <xf numFmtId="0" fontId="20" fillId="2" borderId="11" applyAlignment="1" pivotButton="0" quotePrefix="0" xfId="0">
      <alignment vertical="center" indent="1"/>
    </xf>
    <xf numFmtId="0" fontId="21" fillId="0" borderId="12" pivotButton="0" quotePrefix="0" xfId="0"/>
    <xf numFmtId="49" fontId="22" fillId="6" borderId="12" applyAlignment="1" applyProtection="1" pivotButton="0" quotePrefix="0" xfId="0">
      <alignment horizontal="right" vertical="center"/>
      <protection locked="0" hidden="0"/>
    </xf>
    <xf numFmtId="0" fontId="0" fillId="0" borderId="12" pivotButton="0" quotePrefix="0" xfId="0"/>
    <xf numFmtId="9" fontId="22" fillId="6" borderId="12" applyAlignment="1" applyProtection="1" pivotButton="0" quotePrefix="0" xfId="0">
      <alignment horizontal="right" vertical="center"/>
      <protection locked="0" hidden="0"/>
    </xf>
    <xf numFmtId="165" fontId="22" fillId="6" borderId="12" applyAlignment="1" applyProtection="1" pivotButton="0" quotePrefix="0" xfId="0">
      <alignment horizontal="right" vertical="center"/>
      <protection locked="0" hidden="0"/>
    </xf>
    <xf numFmtId="166" fontId="22" fillId="6" borderId="12" applyAlignment="1" applyProtection="1" pivotButton="0" quotePrefix="0" xfId="0">
      <alignment horizontal="right" vertical="center"/>
      <protection locked="0" hidden="0"/>
    </xf>
    <xf numFmtId="0" fontId="23" fillId="0" borderId="13" applyAlignment="1" pivotButton="0" quotePrefix="0" xfId="0">
      <alignment horizontal="left" vertical="center" wrapText="1"/>
    </xf>
    <xf numFmtId="0" fontId="23" fillId="0" borderId="13" applyAlignment="1" pivotButton="0" quotePrefix="0" xfId="0">
      <alignment horizontal="right" vertical="center" wrapText="1"/>
    </xf>
    <xf numFmtId="0" fontId="23" fillId="0" borderId="13" applyAlignment="1" pivotButton="0" quotePrefix="0" xfId="0">
      <alignment horizontal="left" vertical="center" wrapText="1" indent="1"/>
    </xf>
    <xf numFmtId="0" fontId="24" fillId="0" borderId="12" pivotButton="0" quotePrefix="0" xfId="0"/>
    <xf numFmtId="10" fontId="22" fillId="6" borderId="12" applyProtection="1" pivotButton="0" quotePrefix="0" xfId="0">
      <protection locked="0" hidden="0"/>
    </xf>
    <xf numFmtId="165" fontId="22" fillId="0" borderId="12" applyAlignment="1" pivotButton="0" quotePrefix="0" xfId="0">
      <alignment horizontal="right" vertical="center"/>
    </xf>
    <xf numFmtId="0" fontId="25" fillId="0" borderId="12" applyAlignment="1" pivotButton="0" quotePrefix="0" xfId="0">
      <alignment vertical="center" indent="1"/>
    </xf>
    <xf numFmtId="1" fontId="22" fillId="0" borderId="12" applyAlignment="1" pivotButton="0" quotePrefix="0" xfId="0">
      <alignment horizontal="right"/>
    </xf>
    <xf numFmtId="0" fontId="26" fillId="0" borderId="12" applyAlignment="1" pivotButton="0" quotePrefix="0" xfId="0">
      <alignment vertical="center" indent="1"/>
    </xf>
    <xf numFmtId="0" fontId="26" fillId="0" borderId="0" pivotButton="0" quotePrefix="0" xfId="0"/>
  </cellXfs>
  <cellStyles count="1">
    <cellStyle name="Normal" xfId="0" builtinId="0"/>
  </cellStyles>
  <dxfs count="1">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FF1E40AF"/>
    <outlinePr summaryBelow="1" summaryRight="1"/>
    <pageSetUpPr fitToPage="1"/>
  </sheetPr>
  <dimension ref="A1:B32"/>
  <sheetViews>
    <sheetView showGridLines="0" workbookViewId="0">
      <selection activeCell="A1" sqref="A1"/>
    </sheetView>
  </sheetViews>
  <sheetFormatPr baseColWidth="8" defaultRowHeight="15"/>
  <cols>
    <col width="3" customWidth="1" style="17" min="1" max="1"/>
    <col width="82" customWidth="1" style="17" min="2" max="2"/>
  </cols>
  <sheetData>
    <row r="1" ht="7.5" customHeight="1" s="17"/>
    <row r="2" ht="37.5" customHeight="1" s="17">
      <c r="B2" s="25" t="inlineStr">
        <is>
          <t>PAYE Calculator</t>
        </is>
      </c>
    </row>
    <row r="3" ht="19.5" customHeight="1" s="17">
      <c r="B3" s="26" t="inlineStr">
        <is>
          <t>Estimate income tax, National Insurance and take-home pay for one employee, tax year 2026-27.</t>
        </is>
      </c>
    </row>
    <row r="4" ht="9.75" customHeight="1" s="17"/>
    <row r="5" ht="21.75" customHeight="1" s="17">
      <c r="B5" s="27" t="inlineStr">
        <is>
          <t>How to use</t>
        </is>
      </c>
    </row>
    <row r="6" ht="23.75" customHeight="1" s="17">
      <c r="B6" s="28" t="inlineStr">
        <is>
          <t>1. On the PAYE Calculator sheet, enter the gross annual salary in the blue cell.</t>
        </is>
      </c>
    </row>
    <row r="7" ht="39.5" customHeight="1" s="17">
      <c r="B7" s="28" t="inlineStr">
        <is>
          <t>2. Check the tax code (1257L is the standard code), the pay period and the NI category letter.</t>
        </is>
      </c>
    </row>
    <row r="8" ht="39.5" customHeight="1" s="17">
      <c r="B8" s="28" t="inlineStr">
        <is>
          <t>3. Income tax, employee NI and employer NI calculate automatically from the Rates sheet.</t>
        </is>
      </c>
    </row>
    <row r="9" ht="39.5" customHeight="1" s="17">
      <c r="B9" s="28" t="inlineStr">
        <is>
          <t>4. Read the Summary for annual and per-period take-home pay and the total cost of employing.</t>
        </is>
      </c>
    </row>
    <row r="10" ht="23.75" customHeight="1" s="17">
      <c r="B10" s="28" t="inlineStr">
        <is>
          <t>5. If the tax code is not recognised, the sheet says so rather than guessing.</t>
        </is>
      </c>
    </row>
    <row r="11" ht="55.25" customHeight="1" s="17">
      <c r="B11" s="28" t="inlineStr">
        <is>
          <t>6. Over £100,000, only the standard 1257L code is reduced by the sheet. Any other code is used as issued, because HMRC has already built your adjustments into it.</t>
        </is>
      </c>
    </row>
    <row r="12" ht="9.75" customHeight="1" s="17"/>
    <row r="13" ht="21.75" customHeight="1" s="17">
      <c r="B13" s="27" t="inlineStr">
        <is>
          <t>Starting your calculation</t>
        </is>
      </c>
    </row>
    <row r="14" ht="55.25" customHeight="1" s="17">
      <c r="B14" s="28" t="inlineStr">
        <is>
          <t>The calculator opens blank with the standard tax code, monthly pay and category A already set. Type the salary first, then change the code, period or category if they differ.</t>
        </is>
      </c>
    </row>
    <row r="15" ht="9.75" customHeight="1" s="17"/>
    <row r="16" ht="21.75" customHeight="1" s="17">
      <c r="B16" s="27" t="inlineStr">
        <is>
          <t>Removing the footer credit</t>
        </is>
      </c>
    </row>
    <row r="17" ht="39.5" customHeight="1" s="17">
      <c r="B17" s="28" t="inlineStr">
        <is>
          <t>A small aligned.tax credit prints in the page footer. You are welcome to keep it, or remove it from Page Layout, Page Setup, Header/Footer.</t>
        </is>
      </c>
    </row>
    <row r="18" ht="9.75" customHeight="1" s="17"/>
    <row r="19" ht="21.75" customHeight="1" s="17">
      <c r="B19" s="27" t="inlineStr">
        <is>
          <t>Notes</t>
        </is>
      </c>
    </row>
    <row r="20" ht="55.25" customHeight="1" s="17">
      <c r="B20" s="28" t="inlineStr">
        <is>
          <t>Blue cells are your inputs. White cells calculate automatically, so do not type over them. The sheets are protected with no password if you need to change the layout.</t>
        </is>
      </c>
    </row>
    <row r="21" ht="39.5" customHeight="1" s="17">
      <c r="B21" s="28" t="inlineStr">
        <is>
          <t>All rates and thresholds sit on the Rates sheet for tax year 2026-27 (England, Wales and Northern Ireland). Update that sheet for a new tax year.</t>
        </is>
      </c>
    </row>
    <row r="22" ht="55.25" customHeight="1" s="17">
      <c r="B22" s="28" t="inlineStr">
        <is>
          <t>Real payroll works period by period, so figures for irregular pay will differ. Scottish income tax, student loans, pensions and benefits in kind are not included.</t>
        </is>
      </c>
    </row>
    <row r="23" ht="9.75" customHeight="1" s="17"/>
    <row r="24" ht="18" customHeight="1" s="17">
      <c r="B24" s="29" t="inlineStr">
        <is>
          <t>Free template from</t>
        </is>
      </c>
    </row>
    <row r="25" ht="21.75" customHeight="1" s="17">
      <c r="B25" s="30" t="inlineStr">
        <is>
          <t>aligned.tax</t>
        </is>
      </c>
    </row>
    <row r="26" ht="19.5" customHeight="1" s="17">
      <c r="B26" s="26" t="inlineStr">
        <is>
          <t>Free spreadsheet templates for UK small businesses, sole traders and landlords.</t>
        </is>
      </c>
    </row>
    <row r="27" ht="9.75" customHeight="1" s="17"/>
    <row r="28" ht="18" customHeight="1" s="17">
      <c r="B28" s="29" t="inlineStr">
        <is>
          <t>Ready for Making Tax Digital?</t>
        </is>
      </c>
    </row>
    <row r="29" ht="21.75" customHeight="1" s="17">
      <c r="B29" s="30" t="inlineStr">
        <is>
          <t>aligned.tax</t>
        </is>
      </c>
    </row>
    <row r="30" ht="19.5" customHeight="1" s="17">
      <c r="B30" s="26" t="inlineStr">
        <is>
          <t>Submit your MTD for Income Tax quarterly updates to HMRC straight from your spreadsheet.</t>
        </is>
      </c>
    </row>
    <row r="31" ht="9.75" customHeight="1" s="17"/>
    <row r="32" ht="36" customHeight="1" s="17">
      <c r="B32" s="31"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5" r:id="rId1"/>
    <hyperlink xmlns:r="http://schemas.openxmlformats.org/officeDocument/2006/relationships" ref="B29" r:id="rId2"/>
  </hyperlinks>
  <pageMargins left="0.5" right="0.5" top="0.6"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E4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5" customWidth="1" style="17" min="1" max="1"/>
    <col width="50" customWidth="1" style="17" min="2" max="2"/>
    <col width="20" customWidth="1" style="17" min="3" max="3"/>
    <col width="17" customWidth="1" style="17" min="4" max="4"/>
    <col width="19" customWidth="1" style="17" min="5" max="5"/>
  </cols>
  <sheetData>
    <row r="1" ht="36" customHeight="1" s="17">
      <c r="B1" s="32" t="inlineStr">
        <is>
          <t>PAYE Calculator</t>
        </is>
      </c>
    </row>
    <row r="2" ht="24" customHeight="1" s="17">
      <c r="B2" s="33">
        <f>"Tax year "&amp;Rates!$C$5&amp;" (England, Wales and Northern Ireland)"</f>
        <v/>
      </c>
      <c r="D2" s="34" t="inlineStr">
        <is>
          <t>Add your logo here</t>
        </is>
      </c>
      <c r="E2" s="35" t="n"/>
    </row>
    <row r="3" ht="18" customHeight="1" s="17">
      <c r="B3" s="36" t="inlineStr">
        <is>
          <t>For guidance only. Estimates based on standard UK PAYE rules.</t>
        </is>
      </c>
      <c r="D3" s="37" t="n"/>
      <c r="E3" s="38" t="n"/>
    </row>
    <row r="4" ht="8" customHeight="1" s="17"/>
    <row r="5" ht="18" customHeight="1" s="17">
      <c r="B5" s="39" t="inlineStr">
        <is>
          <t>GROSS PAY</t>
        </is>
      </c>
      <c r="C5" s="39" t="inlineStr">
        <is>
          <t>INCOME TAX</t>
        </is>
      </c>
      <c r="D5" s="39" t="inlineStr">
        <is>
          <t>EMPLOYEE NI</t>
        </is>
      </c>
      <c r="E5" s="40" t="inlineStr">
        <is>
          <t>NET TAKE-HOME</t>
        </is>
      </c>
    </row>
    <row r="6" ht="28" customHeight="1" s="17">
      <c r="B6" s="41">
        <f>IF($C$10="","",$C$10)</f>
        <v/>
      </c>
      <c r="C6" s="41">
        <f>C24</f>
        <v/>
      </c>
      <c r="D6" s="41">
        <f>C31</f>
        <v/>
      </c>
      <c r="E6" s="42">
        <f>C42</f>
        <v/>
      </c>
    </row>
    <row r="7" ht="8" customHeight="1" s="17"/>
    <row r="8" ht="20.1" customHeight="1" s="17">
      <c r="B8" s="43" t="inlineStr">
        <is>
          <t>INPUTS</t>
        </is>
      </c>
      <c r="C8" s="44" t="n"/>
      <c r="D8" s="44" t="n"/>
      <c r="E8" s="44" t="n"/>
    </row>
    <row r="9" ht="6" customHeight="1" s="17"/>
    <row r="10" ht="20.1" customHeight="1" s="17">
      <c r="B10" s="45" t="inlineStr">
        <is>
          <t>Gross annual salary</t>
        </is>
      </c>
      <c r="C10" s="46" t="n"/>
    </row>
    <row r="11" ht="36" customHeight="1" s="17">
      <c r="B11" s="45" t="inlineStr">
        <is>
          <t>Tax code</t>
        </is>
      </c>
      <c r="C11" s="47" t="inlineStr">
        <is>
          <t>1257L</t>
        </is>
      </c>
      <c r="D11" s="48" t="inlineStr">
        <is>
          <t>As on the payslip or P45. Only the standard 1257L is reduced over £100,000; any other code is used as issued, because HMRC has already adjusted it</t>
        </is>
      </c>
    </row>
    <row r="12" ht="20.1" customHeight="1" s="17">
      <c r="B12" s="45" t="inlineStr">
        <is>
          <t>Pay period</t>
        </is>
      </c>
      <c r="C12" s="47" t="inlineStr">
        <is>
          <t>Monthly</t>
        </is>
      </c>
      <c r="D12" s="48" t="inlineStr">
        <is>
          <t>Used for the per-period figure</t>
        </is>
      </c>
    </row>
    <row r="13" ht="20.1" customHeight="1" s="17">
      <c r="B13" s="45" t="inlineStr">
        <is>
          <t>NI category letter</t>
        </is>
      </c>
      <c r="C13" s="47" t="inlineStr">
        <is>
          <t>A</t>
        </is>
      </c>
      <c r="D13" s="48" t="inlineStr">
        <is>
          <t>See the Rates tab for what each letter means</t>
        </is>
      </c>
    </row>
    <row r="14" ht="8.1" customHeight="1" s="17"/>
    <row r="15" ht="20.1" customHeight="1" s="17">
      <c r="B15" s="43">
        <f>"INCOME TAX ("&amp;Rates!$C$5&amp;")"</f>
        <v/>
      </c>
      <c r="C15" s="44" t="n"/>
      <c r="D15" s="44" t="n"/>
      <c r="E15" s="44" t="n"/>
    </row>
    <row r="16" ht="20.1" customHeight="1" s="17">
      <c r="B16" s="45" t="inlineStr">
        <is>
          <t>Tax code used</t>
        </is>
      </c>
      <c r="C16" s="49">
        <f>IF(UPPER(TRIM($C$11))="",Rates!$C$6,IF(LEFT(LEFT(UPPER(TRIM($C$11)),FIND(" ",UPPER(TRIM($C$11))&amp;" ")-1),1)="C",MID(LEFT(UPPER(TRIM($C$11)),FIND(" ",UPPER(TRIM($C$11))&amp;" ")-1),2,20),LEFT(UPPER(TRIM($C$11)),FIND(" ",UPPER(TRIM($C$11))&amp;" ")-1)))</f>
        <v/>
      </c>
    </row>
    <row r="17" ht="20.1" customHeight="1" s="17">
      <c r="B17" s="45" t="inlineStr">
        <is>
          <t>Tax code recognised</t>
        </is>
      </c>
      <c r="C17" s="49">
        <f>IF(OR($C$16="BR",$C$16="NT",AND(LEN($C$16)&gt;=2,ISNUMBER(VALUE(LEFT($C$16,LEN($C$16)-1))),ISNUMBER(MATCH(RIGHT($C$16,1),{"L","M","N","T"},0)))),"Yes","No")</f>
        <v/>
      </c>
      <c r="D17" s="50">
        <f>IF($C$17="No","Scottish (S) and K codes are not covered","")</f>
        <v/>
      </c>
    </row>
    <row r="18" ht="20.1" customHeight="1" s="17">
      <c r="B18" s="45" t="inlineStr">
        <is>
          <t>Personal allowance from tax code</t>
        </is>
      </c>
      <c r="C18" s="51">
        <f>IF(OR($C$10="",NOT($C$17="Yes")),"",IF(OR($C$16="BR",$C$16="NT"),0,VALUE(LEFT($C$16,LEN($C$16)-1))*10))</f>
        <v/>
      </c>
    </row>
    <row r="19" ht="20.1" customHeight="1" s="17">
      <c r="B19" s="45">
        <f>"Less: reduction over "&amp;TEXT(Rates!$C$14,"£#,##0")&amp;" (standard code only)"</f>
        <v/>
      </c>
      <c r="C19" s="51">
        <f>IF(C18="","",IF($C$16=UPPER(TRIM(Rates!$C$6)),MIN(C18,ROUNDDOWN(MAX(0,$C$10-Rates!$C$14)/Rates!$C$15,0)),0))</f>
        <v/>
      </c>
    </row>
    <row r="20" ht="20.1" customHeight="1" s="17">
      <c r="B20" s="45" t="inlineStr">
        <is>
          <t>Taxable income</t>
        </is>
      </c>
      <c r="C20" s="51">
        <f>IF(C18="","",IF($C$16="NT",0,MAX(0,$C$10-(C18-C19))))</f>
        <v/>
      </c>
    </row>
    <row r="21" ht="20.1" customHeight="1" s="17">
      <c r="B21" s="45">
        <f>"Basic rate "&amp;TEXT(Rates!$C$9,"0%")&amp;" (first "&amp;TEXT(Rates!$C$10,"£#,##0")&amp;")"</f>
        <v/>
      </c>
      <c r="C21" s="51">
        <f>IF(C20="","",ROUND(IF($C$16="BR",C20,MIN(C20,Rates!$C$10))*Rates!$C$9,2))</f>
        <v/>
      </c>
    </row>
    <row r="22" ht="20.1" customHeight="1" s="17">
      <c r="B22" s="45">
        <f>"Higher rate "&amp;TEXT(Rates!$C$11,"0%")&amp;" ("&amp;TEXT(Rates!$C$10+1,"£#,##0")&amp;" to "&amp;TEXT(Rates!$C$12,"£#,##0")&amp;")"</f>
        <v/>
      </c>
      <c r="C22" s="51">
        <f>IF(C20="","",IF($C$16="BR",0,ROUND(MAX(0,MIN(C20,Rates!$C$12)-Rates!$C$10)*Rates!$C$11,2)))</f>
        <v/>
      </c>
    </row>
    <row r="23" ht="20.1" customHeight="1" s="17">
      <c r="B23" s="45">
        <f>"Additional rate "&amp;TEXT(Rates!$C$13,"0%")&amp;" (above "&amp;TEXT(Rates!$C$12,"£#,##0")&amp;")"</f>
        <v/>
      </c>
      <c r="C23" s="51">
        <f>IF(C20="","",IF($C$16="BR",0,ROUND(MAX(0,C20-Rates!$C$12)*Rates!$C$13,2)))</f>
        <v/>
      </c>
    </row>
    <row r="24" ht="21.95" customHeight="1" s="17">
      <c r="B24" s="52" t="inlineStr">
        <is>
          <t>Total income tax</t>
        </is>
      </c>
      <c r="C24" s="53">
        <f>IF(C20="","",SUM(C21:C23))</f>
        <v/>
      </c>
    </row>
    <row r="25" ht="8.1" customHeight="1" s="17"/>
    <row r="26" ht="20.1" customHeight="1" s="17">
      <c r="B26" s="43">
        <f>"EMPLOYEE NATIONAL INSURANCE ("&amp;Rates!$C$5&amp;", CATEGORY "&amp;IF($C$13="","A",$C$13)&amp;")"</f>
        <v/>
      </c>
      <c r="C26" s="44" t="n"/>
      <c r="D26" s="44" t="n"/>
      <c r="E26" s="44" t="n"/>
    </row>
    <row r="27" ht="20.1" customHeight="1" s="17">
      <c r="B27" s="45" t="inlineStr">
        <is>
          <t>Primary threshold</t>
        </is>
      </c>
      <c r="C27" s="51">
        <f>Rates!$C$18</f>
        <v/>
      </c>
    </row>
    <row r="28" ht="20.1" customHeight="1" s="17">
      <c r="B28" s="45" t="inlineStr">
        <is>
          <t>Upper earnings limit</t>
        </is>
      </c>
      <c r="C28" s="51">
        <f>Rates!$C$19</f>
        <v/>
      </c>
    </row>
    <row r="29" ht="20.1" customHeight="1" s="17">
      <c r="B29" s="45">
        <f>"Earnings between thresholds at "&amp;TEXT(VLOOKUP(IF($C$13="","A",$C$13),Rates!$B$28:$E$35,2,FALSE),"0.00%")</f>
        <v/>
      </c>
      <c r="C29" s="51">
        <f>IF($C$10="","",ROUND(MAX(0,MIN($C$10,C28)-C27)*VLOOKUP(IF($C$13="","A",$C$13),Rates!$B$28:$E$35,2,FALSE),2))</f>
        <v/>
      </c>
    </row>
    <row r="30" ht="20.1" customHeight="1" s="17">
      <c r="B30" s="45">
        <f>"Earnings above upper limit at "&amp;TEXT(VLOOKUP(IF($C$13="","A",$C$13),Rates!$B$28:$E$35,3,FALSE),"0.00%")</f>
        <v/>
      </c>
      <c r="C30" s="51">
        <f>IF($C$10="","",ROUND(MAX(0,$C$10-C28)*VLOOKUP(IF($C$13="","A",$C$13),Rates!$B$28:$E$35,3,FALSE),2))</f>
        <v/>
      </c>
    </row>
    <row r="31" ht="21.95" customHeight="1" s="17">
      <c r="B31" s="52" t="inlineStr">
        <is>
          <t>Total employee NI</t>
        </is>
      </c>
      <c r="C31" s="53">
        <f>IF($C$10="","",C29+C30)</f>
        <v/>
      </c>
    </row>
    <row r="32" ht="8.1" customHeight="1" s="17"/>
    <row r="33" ht="20.1" customHeight="1" s="17">
      <c r="B33" s="43">
        <f>"EMPLOYER NATIONAL INSURANCE ("&amp;Rates!$C$5&amp;")"</f>
        <v/>
      </c>
      <c r="C33" s="44" t="n"/>
      <c r="D33" s="44" t="n"/>
      <c r="E33" s="44" t="n"/>
    </row>
    <row r="34" ht="20.1" customHeight="1" s="17">
      <c r="B34" s="45" t="inlineStr">
        <is>
          <t>Employer NI starts above (depends on category)</t>
        </is>
      </c>
      <c r="C34" s="51">
        <f>VLOOKUP(IF($C$13="","A",$C$13),Rates!$B$28:$E$35,4,FALSE)</f>
        <v/>
      </c>
    </row>
    <row r="35" ht="20.1" customHeight="1" s="17">
      <c r="B35" s="45">
        <f>"Employer NI at "&amp;TEXT(Rates!$C$24,"0%")&amp;" above that point"</f>
        <v/>
      </c>
      <c r="C35" s="51">
        <f>IF($C$10="","",ROUND(MAX(0,$C$10-C34)*Rates!$C$24,2))</f>
        <v/>
      </c>
    </row>
    <row r="36" ht="21.95" customHeight="1" s="17">
      <c r="B36" s="52" t="inlineStr">
        <is>
          <t>Total employer NI</t>
        </is>
      </c>
      <c r="C36" s="53">
        <f>IF($C$10="","",C35)</f>
        <v/>
      </c>
    </row>
    <row r="37" ht="8.1" customHeight="1" s="17"/>
    <row r="38" ht="20.1" customHeight="1" s="17">
      <c r="B38" s="43" t="inlineStr">
        <is>
          <t>SUMMARY</t>
        </is>
      </c>
      <c r="C38" s="44" t="n"/>
      <c r="D38" s="44" t="n"/>
      <c r="E38" s="44" t="n"/>
    </row>
    <row r="39" ht="20.1" customHeight="1" s="17">
      <c r="B39" s="45" t="inlineStr">
        <is>
          <t>Gross pay (annual)</t>
        </is>
      </c>
      <c r="C39" s="51">
        <f>IF($C$10="","",$C$10)</f>
        <v/>
      </c>
    </row>
    <row r="40" ht="20.1" customHeight="1" s="17">
      <c r="B40" s="45" t="inlineStr">
        <is>
          <t>Less: income tax</t>
        </is>
      </c>
      <c r="C40" s="51">
        <f>C24</f>
        <v/>
      </c>
    </row>
    <row r="41" ht="20.1" customHeight="1" s="17">
      <c r="B41" s="45" t="inlineStr">
        <is>
          <t>Less: employee NI</t>
        </is>
      </c>
      <c r="C41" s="51">
        <f>C31</f>
        <v/>
      </c>
    </row>
    <row r="42" ht="21.95" customHeight="1" s="17">
      <c r="B42" s="52" t="inlineStr">
        <is>
          <t>Employee net take-home (annual)</t>
        </is>
      </c>
      <c r="C42" s="53">
        <f>IF(OR($C$10="",C24=""),"",C39-C40-C41)</f>
        <v/>
      </c>
    </row>
    <row r="43" ht="20.1" customHeight="1" s="17">
      <c r="B43" s="52">
        <f>"Employee net take-home (per "&amp;LOWER(IF($C$12="","Monthly",$C$12))&amp;" pay period)"</f>
        <v/>
      </c>
      <c r="C43" s="54">
        <f>IF(C42="","",ROUND(C42/VLOOKUP(IF($C$12="","Monthly",$C$12),Rates!$B$38:$C$42,2,FALSE),2))</f>
        <v/>
      </c>
    </row>
    <row r="44" ht="20.1" customHeight="1" s="17">
      <c r="B44" s="52" t="inlineStr">
        <is>
          <t>Total employment cost (gross + employer NI)</t>
        </is>
      </c>
      <c r="C44" s="54">
        <f>IF($C$10="","",$C$10+C36)</f>
        <v/>
      </c>
    </row>
    <row r="45" ht="8.1" customHeight="1" s="17"/>
    <row r="46" ht="18" customHeight="1" s="17">
      <c r="B46" s="55" t="inlineStr">
        <is>
          <t>Estimates only. Assumes the same pay every period and no student loan, pension, salary sacrifice or benefits in kind. Employment Allowance is not deducted. Scottish income tax bands are not covered. Ask a qualified adviser for personal advice.</t>
        </is>
      </c>
    </row>
    <row r="47" ht="18" customHeight="1" s="17"/>
  </sheetData>
  <sheetProtection selectLockedCells="0" selectUnlockedCells="0" sheet="1" objects="0" insertRows="1" insertHyperlinks="1" autoFilter="1" scenarios="0" formatColumns="1" deleteColumns="1" insertColumns="1" pivotTables="1" deleteRows="1" formatCells="1" formatRows="1" sort="1"/>
  <mergeCells count="11">
    <mergeCell ref="B26:E26"/>
    <mergeCell ref="B8:E8"/>
    <mergeCell ref="D2:E3"/>
    <mergeCell ref="D13:E13"/>
    <mergeCell ref="D11:E11"/>
    <mergeCell ref="B38:E38"/>
    <mergeCell ref="B46:E47"/>
    <mergeCell ref="B15:E15"/>
    <mergeCell ref="B33:E33"/>
    <mergeCell ref="D17:E17"/>
    <mergeCell ref="D12:E12"/>
  </mergeCells>
  <conditionalFormatting sqref="C17">
    <cfRule type="expression" priority="1" dxfId="0">
      <formula>$C$17="No"</formula>
    </cfRule>
  </conditionalFormatting>
  <dataValidations count="3">
    <dataValidation sqref="C12" showDropDown="0" showInputMessage="0" showErrorMessage="0" allowBlank="0" type="list">
      <formula1>Rates!$B$38:$B$42</formula1>
    </dataValidation>
    <dataValidation sqref="C13" showDropDown="0" showInputMessage="0" showErrorMessage="0" allowBlank="0" type="list">
      <formula1>Rates!$B$28:$B$35</formula1>
    </dataValidation>
    <dataValidation sqref="C10" showDropDown="0" showInputMessage="0" showErrorMessage="1" allowBlank="1" error="Enter the gross annual salary as a number of pounds." type="decimal" operator="greaterThanOrEqual">
      <formula1>0</formula1>
    </dataValidation>
  </dataValidations>
  <printOptions horizontalCentered="1"/>
  <pageMargins left="0.25" right="0.25" top="0.45"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xl/worksheets/sheet3.xml><?xml version="1.0" encoding="utf-8"?>
<worksheet xmlns="http://schemas.openxmlformats.org/spreadsheetml/2006/main">
  <sheetPr>
    <tabColor rgb="FF1E40AF"/>
    <outlinePr summaryBelow="1" summaryRight="1"/>
    <pageSetUpPr fitToPage="1"/>
  </sheetPr>
  <dimension ref="A1:F44"/>
  <sheetViews>
    <sheetView showGridLines="0" workbookViewId="0">
      <selection activeCell="A1" sqref="A1"/>
    </sheetView>
  </sheetViews>
  <sheetFormatPr baseColWidth="8" defaultRowHeight="15"/>
  <cols>
    <col width="2.5" customWidth="1" style="17" min="1" max="1"/>
    <col width="52" customWidth="1" style="17" min="2" max="2"/>
    <col width="16" customWidth="1" style="17" min="3" max="3"/>
    <col width="16" customWidth="1" style="17" min="4" max="4"/>
    <col width="16" customWidth="1" style="17" min="5" max="5"/>
    <col width="50" customWidth="1" style="17" min="6" max="6"/>
  </cols>
  <sheetData>
    <row r="1" ht="34" customHeight="1" s="17">
      <c r="B1" s="56" t="inlineStr">
        <is>
          <t>PAYE rates and thresholds</t>
        </is>
      </c>
    </row>
    <row r="2" ht="18" customHeight="1" s="17">
      <c r="B2" s="36" t="inlineStr">
        <is>
          <t>Tax year 2026-27, England, Wales and Northern Ireland. Annual figures. For a new tax year, update the blue cells from HMRC's rates and thresholds for employers.</t>
        </is>
      </c>
    </row>
    <row r="3"/>
    <row r="4" ht="21" customHeight="1" s="17">
      <c r="B4" s="57" t="inlineStr">
        <is>
          <t>TAX YEAR AND CODE</t>
        </is>
      </c>
      <c r="C4" s="44" t="n"/>
      <c r="D4" s="44" t="n"/>
      <c r="E4" s="44" t="n"/>
      <c r="F4" s="44" t="n"/>
    </row>
    <row r="5" ht="20" customHeight="1" s="17">
      <c r="B5" s="58" t="inlineStr">
        <is>
          <t>Tax year</t>
        </is>
      </c>
      <c r="C5" s="59" t="inlineStr">
        <is>
          <t>2026-27</t>
        </is>
      </c>
      <c r="D5" s="60" t="n"/>
      <c r="E5" s="60" t="n"/>
      <c r="F5" s="60" t="n"/>
    </row>
    <row r="6" ht="20" customHeight="1" s="17">
      <c r="B6" s="58" t="inlineStr">
        <is>
          <t>Standard tax code (used when the tax code cell is blank)</t>
        </is>
      </c>
      <c r="C6" s="59" t="inlineStr">
        <is>
          <t>1257L</t>
        </is>
      </c>
      <c r="D6" s="60" t="n"/>
      <c r="E6" s="60" t="n"/>
      <c r="F6" s="60" t="n"/>
    </row>
    <row r="7"/>
    <row r="8" ht="21" customHeight="1" s="17">
      <c r="B8" s="57" t="inlineStr">
        <is>
          <t>INCOME TAX</t>
        </is>
      </c>
      <c r="C8" s="44" t="n"/>
      <c r="D8" s="44" t="n"/>
      <c r="E8" s="44" t="n"/>
      <c r="F8" s="44" t="n"/>
    </row>
    <row r="9" ht="20" customHeight="1" s="17">
      <c r="B9" s="58" t="inlineStr">
        <is>
          <t>Basic rate</t>
        </is>
      </c>
      <c r="C9" s="61" t="n">
        <v>0.2</v>
      </c>
      <c r="D9" s="60" t="n"/>
      <c r="E9" s="60" t="n"/>
      <c r="F9" s="60" t="n"/>
    </row>
    <row r="10" ht="20" customHeight="1" s="17">
      <c r="B10" s="58" t="inlineStr">
        <is>
          <t>Basic rate band (taxable income up to)</t>
        </is>
      </c>
      <c r="C10" s="62" t="n">
        <v>37700</v>
      </c>
      <c r="D10" s="60" t="n"/>
      <c r="E10" s="60" t="n"/>
      <c r="F10" s="60" t="n"/>
    </row>
    <row r="11" ht="20" customHeight="1" s="17">
      <c r="B11" s="58" t="inlineStr">
        <is>
          <t>Higher rate</t>
        </is>
      </c>
      <c r="C11" s="61" t="n">
        <v>0.4</v>
      </c>
      <c r="D11" s="60" t="n"/>
      <c r="E11" s="60" t="n"/>
      <c r="F11" s="60" t="n"/>
    </row>
    <row r="12" ht="20" customHeight="1" s="17">
      <c r="B12" s="58" t="inlineStr">
        <is>
          <t>Additional rate applies to taxable income above</t>
        </is>
      </c>
      <c r="C12" s="62" t="n">
        <v>125140</v>
      </c>
      <c r="D12" s="60" t="n"/>
      <c r="E12" s="60" t="n"/>
      <c r="F12" s="60" t="n"/>
    </row>
    <row r="13" ht="20" customHeight="1" s="17">
      <c r="B13" s="58" t="inlineStr">
        <is>
          <t>Additional rate</t>
        </is>
      </c>
      <c r="C13" s="61" t="n">
        <v>0.45</v>
      </c>
      <c r="D13" s="60" t="n"/>
      <c r="E13" s="60" t="n"/>
      <c r="F13" s="60" t="n"/>
    </row>
    <row r="14" ht="20" customHeight="1" s="17">
      <c r="B14" s="58" t="inlineStr">
        <is>
          <t>Personal allowance starts to reduce above income of</t>
        </is>
      </c>
      <c r="C14" s="62" t="n">
        <v>100000</v>
      </c>
      <c r="D14" s="60" t="n"/>
      <c r="E14" s="60" t="n"/>
      <c r="F14" s="60" t="n"/>
    </row>
    <row r="15" ht="20" customHeight="1" s="17">
      <c r="B15" s="58" t="inlineStr">
        <is>
          <t>Income above that point that removes £1 of allowance</t>
        </is>
      </c>
      <c r="C15" s="63" t="n">
        <v>2</v>
      </c>
      <c r="D15" s="60" t="n"/>
      <c r="E15" s="60" t="n"/>
      <c r="F15" s="60" t="n"/>
    </row>
    <row r="16"/>
    <row r="17" ht="21" customHeight="1" s="17">
      <c r="B17" s="57" t="inlineStr">
        <is>
          <t>EMPLOYEE NATIONAL INSURANCE (CLASS 1 PRIMARY)</t>
        </is>
      </c>
      <c r="C17" s="44" t="n"/>
      <c r="D17" s="44" t="n"/>
      <c r="E17" s="44" t="n"/>
      <c r="F17" s="44" t="n"/>
    </row>
    <row r="18" ht="20" customHeight="1" s="17">
      <c r="B18" s="58" t="inlineStr">
        <is>
          <t>Primary threshold</t>
        </is>
      </c>
      <c r="C18" s="62" t="n">
        <v>12570</v>
      </c>
      <c r="D18" s="60" t="n"/>
      <c r="E18" s="60" t="n"/>
      <c r="F18" s="60" t="n"/>
    </row>
    <row r="19" ht="20" customHeight="1" s="17">
      <c r="B19" s="58" t="inlineStr">
        <is>
          <t>Upper earnings limit</t>
        </is>
      </c>
      <c r="C19" s="62" t="n">
        <v>50270</v>
      </c>
      <c r="D19" s="60" t="n"/>
      <c r="E19" s="60" t="n"/>
      <c r="F19" s="60" t="n"/>
    </row>
    <row r="20"/>
    <row r="21" ht="21" customHeight="1" s="17">
      <c r="B21" s="57" t="inlineStr">
        <is>
          <t>EMPLOYER NATIONAL INSURANCE (CLASS 1 SECONDARY)</t>
        </is>
      </c>
      <c r="C21" s="44" t="n"/>
      <c r="D21" s="44" t="n"/>
      <c r="E21" s="44" t="n"/>
      <c r="F21" s="44" t="n"/>
    </row>
    <row r="22" ht="20" customHeight="1" s="17">
      <c r="B22" s="58" t="inlineStr">
        <is>
          <t>Secondary threshold</t>
        </is>
      </c>
      <c r="C22" s="62" t="n">
        <v>5000</v>
      </c>
      <c r="D22" s="60" t="n"/>
      <c r="E22" s="60" t="n"/>
      <c r="F22" s="60" t="n"/>
    </row>
    <row r="23" ht="20" customHeight="1" s="17">
      <c r="B23" s="58" t="inlineStr">
        <is>
          <t>Upper secondary threshold (under 21s, apprentices, veterans)</t>
        </is>
      </c>
      <c r="C23" s="62" t="n">
        <v>50270</v>
      </c>
      <c r="D23" s="60" t="n"/>
      <c r="E23" s="60" t="n"/>
      <c r="F23" s="60" t="n"/>
    </row>
    <row r="24" ht="20" customHeight="1" s="17">
      <c r="B24" s="58" t="inlineStr">
        <is>
          <t>Employer rate</t>
        </is>
      </c>
      <c r="C24" s="61" t="n">
        <v>0.15</v>
      </c>
      <c r="D24" s="60" t="n"/>
      <c r="E24" s="60" t="n"/>
      <c r="F24" s="60" t="n"/>
    </row>
    <row r="25"/>
    <row r="26" ht="21" customHeight="1" s="17">
      <c r="B26" s="57" t="inlineStr">
        <is>
          <t>NI CATEGORY LETTERS</t>
        </is>
      </c>
      <c r="C26" s="44" t="n"/>
      <c r="D26" s="44" t="n"/>
      <c r="E26" s="44" t="n"/>
      <c r="F26" s="44" t="n"/>
    </row>
    <row r="27" ht="30" customHeight="1" s="17">
      <c r="B27" s="64" t="inlineStr">
        <is>
          <t>Letter</t>
        </is>
      </c>
      <c r="C27" s="65" t="inlineStr">
        <is>
          <t>Employee rate (threshold to UEL)</t>
        </is>
      </c>
      <c r="D27" s="65" t="inlineStr">
        <is>
          <t>Employee rate (above UEL)</t>
        </is>
      </c>
      <c r="E27" s="65" t="inlineStr">
        <is>
          <t>Employer NI starts above</t>
        </is>
      </c>
      <c r="F27" s="66" t="inlineStr">
        <is>
          <t>Who it is for</t>
        </is>
      </c>
    </row>
    <row r="28" ht="20" customHeight="1" s="17">
      <c r="B28" s="67" t="inlineStr">
        <is>
          <t>A</t>
        </is>
      </c>
      <c r="C28" s="68" t="n">
        <v>0.08</v>
      </c>
      <c r="D28" s="68" t="n">
        <v>0.02</v>
      </c>
      <c r="E28" s="69">
        <f>Rates!$C$22</f>
        <v/>
      </c>
      <c r="F28" s="70" t="inlineStr">
        <is>
          <t>Most employees</t>
        </is>
      </c>
    </row>
    <row r="29" ht="20" customHeight="1" s="17">
      <c r="B29" s="67" t="inlineStr">
        <is>
          <t>B</t>
        </is>
      </c>
      <c r="C29" s="68" t="n">
        <v>0.0185</v>
      </c>
      <c r="D29" s="68" t="n">
        <v>0.02</v>
      </c>
      <c r="E29" s="69">
        <f>Rates!$C$22</f>
        <v/>
      </c>
      <c r="F29" s="70" t="inlineStr">
        <is>
          <t>Married women or widows with a reduced-rate election</t>
        </is>
      </c>
    </row>
    <row r="30" ht="20" customHeight="1" s="17">
      <c r="B30" s="67" t="inlineStr">
        <is>
          <t>C</t>
        </is>
      </c>
      <c r="C30" s="68" t="n">
        <v>0</v>
      </c>
      <c r="D30" s="68" t="n">
        <v>0</v>
      </c>
      <c r="E30" s="69">
        <f>Rates!$C$22</f>
        <v/>
      </c>
      <c r="F30" s="70" t="inlineStr">
        <is>
          <t>Over State Pension age</t>
        </is>
      </c>
    </row>
    <row r="31" ht="20" customHeight="1" s="17">
      <c r="B31" s="67" t="inlineStr">
        <is>
          <t>H</t>
        </is>
      </c>
      <c r="C31" s="68" t="n">
        <v>0.08</v>
      </c>
      <c r="D31" s="68" t="n">
        <v>0.02</v>
      </c>
      <c r="E31" s="69">
        <f>Rates!$C$23</f>
        <v/>
      </c>
      <c r="F31" s="70" t="inlineStr">
        <is>
          <t>Apprentices under 25</t>
        </is>
      </c>
    </row>
    <row r="32" ht="20" customHeight="1" s="17">
      <c r="B32" s="67" t="inlineStr">
        <is>
          <t>J</t>
        </is>
      </c>
      <c r="C32" s="68" t="n">
        <v>0.02</v>
      </c>
      <c r="D32" s="68" t="n">
        <v>0.02</v>
      </c>
      <c r="E32" s="69">
        <f>Rates!$C$22</f>
        <v/>
      </c>
      <c r="F32" s="70" t="inlineStr">
        <is>
          <t>Deferred NI (another job pays main rate)</t>
        </is>
      </c>
    </row>
    <row r="33" ht="20" customHeight="1" s="17">
      <c r="B33" s="67" t="inlineStr">
        <is>
          <t>M</t>
        </is>
      </c>
      <c r="C33" s="68" t="n">
        <v>0.08</v>
      </c>
      <c r="D33" s="68" t="n">
        <v>0.02</v>
      </c>
      <c r="E33" s="69">
        <f>Rates!$C$23</f>
        <v/>
      </c>
      <c r="F33" s="70" t="inlineStr">
        <is>
          <t>Under 21</t>
        </is>
      </c>
    </row>
    <row r="34" ht="20" customHeight="1" s="17">
      <c r="B34" s="67" t="inlineStr">
        <is>
          <t>V</t>
        </is>
      </c>
      <c r="C34" s="68" t="n">
        <v>0.08</v>
      </c>
      <c r="D34" s="68" t="n">
        <v>0.02</v>
      </c>
      <c r="E34" s="69">
        <f>Rates!$C$23</f>
        <v/>
      </c>
      <c r="F34" s="70" t="inlineStr">
        <is>
          <t>Veterans, first 12 months of civilian work</t>
        </is>
      </c>
    </row>
    <row r="35" ht="20" customHeight="1" s="17">
      <c r="B35" s="67" t="inlineStr">
        <is>
          <t>Z</t>
        </is>
      </c>
      <c r="C35" s="68" t="n">
        <v>0.02</v>
      </c>
      <c r="D35" s="68" t="n">
        <v>0.02</v>
      </c>
      <c r="E35" s="69">
        <f>Rates!$C$23</f>
        <v/>
      </c>
      <c r="F35" s="70" t="inlineStr">
        <is>
          <t>Under 21 with deferred NI</t>
        </is>
      </c>
    </row>
    <row r="36"/>
    <row r="37" ht="21" customHeight="1" s="17">
      <c r="B37" s="57" t="inlineStr">
        <is>
          <t>PAY PERIODS</t>
        </is>
      </c>
      <c r="C37" s="44" t="n"/>
      <c r="D37" s="44" t="n"/>
      <c r="E37" s="44" t="n"/>
      <c r="F37" s="44" t="n"/>
    </row>
    <row r="38" ht="20" customHeight="1" s="17">
      <c r="B38" s="58" t="inlineStr">
        <is>
          <t>Weekly</t>
        </is>
      </c>
      <c r="C38" s="71" t="n">
        <v>52</v>
      </c>
      <c r="D38" s="72" t="inlineStr">
        <is>
          <t>pay periods a year</t>
        </is>
      </c>
      <c r="E38" s="60" t="n"/>
      <c r="F38" s="60" t="n"/>
    </row>
    <row r="39" ht="20" customHeight="1" s="17">
      <c r="B39" s="58" t="inlineStr">
        <is>
          <t>Fortnightly</t>
        </is>
      </c>
      <c r="C39" s="71" t="n">
        <v>26</v>
      </c>
      <c r="D39" s="72" t="inlineStr">
        <is>
          <t>pay periods a year</t>
        </is>
      </c>
      <c r="E39" s="60" t="n"/>
      <c r="F39" s="60" t="n"/>
    </row>
    <row r="40" ht="20" customHeight="1" s="17">
      <c r="B40" s="58" t="inlineStr">
        <is>
          <t>Four-weekly</t>
        </is>
      </c>
      <c r="C40" s="71" t="n">
        <v>13</v>
      </c>
      <c r="D40" s="72" t="inlineStr">
        <is>
          <t>pay periods a year</t>
        </is>
      </c>
      <c r="E40" s="60" t="n"/>
      <c r="F40" s="60" t="n"/>
    </row>
    <row r="41" ht="20" customHeight="1" s="17">
      <c r="B41" s="58" t="inlineStr">
        <is>
          <t>Monthly</t>
        </is>
      </c>
      <c r="C41" s="71" t="n">
        <v>12</v>
      </c>
      <c r="D41" s="72" t="inlineStr">
        <is>
          <t>pay periods a year</t>
        </is>
      </c>
      <c r="E41" s="60" t="n"/>
      <c r="F41" s="60" t="n"/>
    </row>
    <row r="42" ht="20" customHeight="1" s="17">
      <c r="B42" s="58" t="inlineStr">
        <is>
          <t>Annual</t>
        </is>
      </c>
      <c r="C42" s="71" t="n">
        <v>1</v>
      </c>
      <c r="D42" s="72" t="inlineStr">
        <is>
          <t>pay periods a year</t>
        </is>
      </c>
      <c r="E42" s="60" t="n"/>
      <c r="F42" s="60" t="n"/>
    </row>
    <row r="43"/>
    <row r="44">
      <c r="B44" s="73" t="inlineStr">
        <is>
          <t>Source: gov.uk/guidance/rates-and-thresholds-for-employers-2026-to-2027</t>
        </is>
      </c>
    </row>
  </sheetData>
  <sheetProtection selectLockedCells="0" selectUnlockedCells="0" sheet="1" objects="0" insertRows="1" insertHyperlinks="1" autoFilter="1" scenarios="0" formatColumns="1" deleteColumns="1" insertColumns="1" pivotTables="1" deleteRows="1" formatCells="1" formatRows="1" sort="1"/>
  <mergeCells count="1">
    <mergeCell ref="B2:F2"/>
  </mergeCells>
  <pageMargins left="0.25" right="0.25" top="0.45"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2026-06-19T19:41:35Z</dcterms:created>
  <dcterms:modified xsi:type="dcterms:W3CDTF">2026-10-14T22:40:10Z</dcterms:modified>
  <cp:lastModifiedBy>aligned.tax</cp:lastModifiedBy>
</cp:coreProperties>
</file>