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name="Cover" sheetId="1" state="visible" r:id="rId1"/>
    <sheet name="SA Calculator" sheetId="2" state="visible" r:id="rId2"/>
    <sheet name="Rates 2026-27" sheetId="3" state="visible" r:id="rId3"/>
  </sheets>
  <definedNames>
    <definedName name="_xlnm.Print_Area" localSheetId="0">'Cover'!$A$1:$C$43</definedName>
    <definedName name="_xlnm.Print_Area" localSheetId="1">'SA Calculator'!$A$1:$E$84</definedName>
    <definedName name="_xlnm.Print_Area" localSheetId="2">'Rates 2026-27'!$A$1:$E$36</definedName>
  </definedNames>
  <calcPr calcId="191029" fullCalcOnLoad="1" iterateDelta="0.0001"/>
</workbook>
</file>

<file path=xl/styles.xml><?xml version="1.0" encoding="utf-8"?>
<styleSheet xmlns="http://schemas.openxmlformats.org/spreadsheetml/2006/main">
  <numFmts count="6">
    <numFmt numFmtId="164" formatCode="\£#,##0.00;[Red]\(\£#,##0.00\);&quot;–&quot;"/>
    <numFmt numFmtId="165" formatCode="£#,##0;(£#,##0);&quot;–&quot;"/>
    <numFmt numFmtId="166" formatCode="£#,##0"/>
    <numFmt numFmtId="167" formatCode="£0.00"/>
    <numFmt numFmtId="168" formatCode="£#,##0.00;(£#,##0.00);&quot;–&quot;"/>
    <numFmt numFmtId="169" formatCode="&quot;Candidate &quot;0"/>
  </numFmts>
  <fonts count="39">
    <font>
      <name val="Calibri"/>
      <family val="2"/>
      <color theme="1"/>
      <sz val="11"/>
      <scheme val="minor"/>
    </font>
    <font>
      <name val="Calibri"/>
      <b val="1"/>
      <color rgb="FFFFFFFF"/>
      <sz val="24"/>
    </font>
    <font>
      <name val="Calibri"/>
      <color rgb="FFFFFFFF"/>
      <sz val="12"/>
    </font>
    <font>
      <name val="Calibri"/>
      <b val="1"/>
      <color rgb="FF1F2937"/>
      <sz val="13"/>
    </font>
    <font>
      <name val="Calibri"/>
      <color rgb="FF374151"/>
      <sz val="11"/>
    </font>
    <font>
      <name val="Calibri"/>
      <color rgb="FF1E40AF"/>
      <sz val="11"/>
      <u val="single"/>
    </font>
    <font>
      <name val="Calibri"/>
      <b val="1"/>
      <color rgb="FF1F2937"/>
      <sz val="24"/>
    </font>
    <font>
      <name val="Calibri"/>
      <color rgb="FF1F2937"/>
      <sz val="11"/>
    </font>
    <font>
      <name val="Calibri"/>
      <color rgb="FF6B7280"/>
      <sz val="10"/>
    </font>
    <font>
      <name val="Calibri"/>
      <i val="1"/>
      <color rgb="FF6B7280"/>
      <sz val="10"/>
    </font>
    <font>
      <name val="Calibri"/>
      <b val="1"/>
      <color rgb="FFFFFFFF"/>
      <sz val="9"/>
    </font>
    <font>
      <name val="Calibri"/>
      <b val="1"/>
      <color rgb="FFFFFFFF"/>
      <sz val="14"/>
    </font>
    <font>
      <name val="Calibri"/>
      <b val="1"/>
      <color rgb="FFFFFFFF"/>
      <sz val="11"/>
    </font>
    <font>
      <name val="Calibri"/>
      <b val="1"/>
      <color rgb="FF374151"/>
      <sz val="11"/>
    </font>
    <font>
      <name val="Calibri"/>
      <b val="1"/>
      <color rgb="FF1F2937"/>
      <sz val="11"/>
    </font>
    <font>
      <name val="Calibri"/>
      <i val="1"/>
      <color rgb="FF6B7280"/>
      <sz val="9"/>
    </font>
    <font>
      <name val="Calibri"/>
      <b val="1"/>
      <color rgb="FF0EA5E9"/>
      <sz val="11"/>
      <u val="single"/>
    </font>
    <font>
      <name val="Calibri"/>
      <b val="1"/>
      <color rgb="001F2937"/>
      <sz val="22"/>
    </font>
    <font>
      <name val="Calibri"/>
      <i val="1"/>
      <color rgb="006B7280"/>
      <sz val="10"/>
    </font>
    <font>
      <name val="Calibri"/>
      <b val="1"/>
      <color rgb="00FFFFFF"/>
      <sz val="12"/>
    </font>
    <font>
      <name val="Calibri"/>
      <b val="1"/>
      <color rgb="001E40AF"/>
      <sz val="12"/>
    </font>
    <font>
      <name val="Calibri"/>
      <color rgb="00374151"/>
      <sz val="12"/>
    </font>
    <font>
      <name val="Calibri"/>
      <color rgb="00000000"/>
      <sz val="12"/>
    </font>
    <font>
      <name val="Calibri"/>
      <color rgb="006B7280"/>
      <sz val="10"/>
    </font>
    <font>
      <name val="Calibri"/>
      <b val="1"/>
      <color rgb="001F2937"/>
      <sz val="24"/>
    </font>
    <font>
      <name val="Calibri"/>
      <b val="1"/>
      <color rgb="001F2937"/>
      <sz val="12"/>
    </font>
    <font>
      <name val="Calibri"/>
      <b val="1"/>
      <color rgb="00000000"/>
      <sz val="12"/>
    </font>
    <font>
      <name val="Calibri"/>
      <b val="1"/>
      <color rgb="00FFFFFF"/>
      <sz val="11"/>
    </font>
    <font>
      <name val="Calibri"/>
      <b val="1"/>
      <color rgb="00374151"/>
      <sz val="11"/>
    </font>
    <font>
      <name val="Calibri"/>
      <b val="1"/>
      <color rgb="00166534"/>
      <sz val="11"/>
    </font>
    <font>
      <name val="Calibri"/>
      <b val="1"/>
      <color rgb="00FFFFFF"/>
      <sz val="10"/>
    </font>
    <font>
      <name val="Calibri"/>
      <b val="1"/>
      <color rgb="00FFFFFF"/>
      <sz val="16"/>
    </font>
    <font>
      <name val="Calibri"/>
      <b val="1"/>
      <color rgb="001F2937"/>
      <sz val="28"/>
    </font>
    <font>
      <name val="Calibri"/>
      <color rgb="006B7280"/>
      <sz val="12"/>
    </font>
    <font>
      <name val="Calibri"/>
      <b val="1"/>
      <color rgb="001E40AF"/>
      <sz val="14"/>
    </font>
    <font>
      <name val="Calibri"/>
      <color rgb="00374151"/>
      <sz val="11"/>
    </font>
    <font>
      <name val="Calibri"/>
      <b val="1"/>
      <color rgb="FF0EA5E9"/>
      <sz val="12"/>
      <u val="single"/>
    </font>
    <font>
      <name val="Calibri"/>
      <color rgb="006B7280"/>
      <sz val="11"/>
    </font>
    <font>
      <name val="Calibri"/>
      <color rgb="006B7280"/>
      <sz val="9"/>
    </font>
  </fonts>
  <fills count="10">
    <fill>
      <patternFill/>
    </fill>
    <fill>
      <patternFill patternType="gray125"/>
    </fill>
    <fill>
      <patternFill patternType="solid">
        <fgColor rgb="FF1E40AF"/>
      </patternFill>
    </fill>
    <fill>
      <patternFill patternType="solid">
        <fgColor rgb="FFDBEAFE"/>
      </patternFill>
    </fill>
    <fill>
      <patternFill patternType="solid">
        <fgColor rgb="FF1F2937"/>
      </patternFill>
    </fill>
    <fill>
      <patternFill patternType="solid">
        <fgColor rgb="FFFFFFFF"/>
      </patternFill>
    </fill>
    <fill>
      <patternFill patternType="solid">
        <fgColor rgb="001E40AF"/>
      </patternFill>
    </fill>
    <fill>
      <patternFill patternType="solid">
        <fgColor rgb="00DBEAFE"/>
      </patternFill>
    </fill>
    <fill>
      <patternFill patternType="solid">
        <fgColor rgb="001F2937"/>
      </patternFill>
    </fill>
    <fill>
      <patternFill patternType="solid">
        <fgColor rgb="00FFFFFF"/>
      </patternFill>
    </fill>
  </fills>
  <borders count="14">
    <border>
      <left/>
      <right/>
      <top/>
      <bottom/>
      <diagonal/>
    </border>
    <border>
      <left style="dashed">
        <color rgb="FF9CA3AF"/>
      </left>
      <right style="dashed">
        <color rgb="FF9CA3AF"/>
      </right>
      <top style="dashed">
        <color rgb="FF9CA3AF"/>
      </top>
      <bottom style="dashed">
        <color rgb="FF9CA3AF"/>
      </bottom>
      <diagonal/>
    </border>
    <border>
      <left/>
      <right/>
      <top style="thin">
        <color rgb="FF1E40AF"/>
      </top>
      <bottom style="thin">
        <color rgb="FF1E40AF"/>
      </bottom>
      <diagonal/>
    </border>
    <border>
      <left/>
      <right/>
      <top style="medium">
        <color rgb="FF1E40AF"/>
      </top>
      <bottom/>
      <diagonal/>
    </border>
    <border>
      <left/>
      <right/>
      <top style="thin">
        <color rgb="FF1E40AF"/>
      </top>
      <bottom/>
      <diagonal/>
    </border>
    <border>
      <left/>
      <right/>
      <top style="dashed">
        <color rgb="FF9CA3AF"/>
      </top>
      <bottom/>
      <diagonal/>
    </border>
    <border>
      <left style="dashed">
        <color rgb="FF9CA3AF"/>
      </left>
      <right/>
      <top/>
      <bottom/>
      <diagonal/>
    </border>
    <border>
      <left/>
      <right style="dashed">
        <color rgb="FF9CA3AF"/>
      </right>
      <top style="dashed">
        <color rgb="FF9CA3AF"/>
      </top>
      <bottom/>
      <diagonal/>
    </border>
    <border>
      <left/>
      <right style="dashed">
        <color rgb="FF9CA3AF"/>
      </right>
      <top/>
      <bottom/>
      <diagonal/>
    </border>
    <border>
      <left style="dashed">
        <color rgb="FF9CA3AF"/>
      </left>
      <right/>
      <top/>
      <bottom style="dashed">
        <color rgb="FF9CA3AF"/>
      </bottom>
      <diagonal/>
    </border>
    <border>
      <left/>
      <right style="dashed">
        <color rgb="FF9CA3AF"/>
      </right>
      <top/>
      <bottom style="dashed">
        <color rgb="FF9CA3AF"/>
      </bottom>
      <diagonal/>
    </border>
    <border>
      <bottom style="thin">
        <color rgb="00E5E7EB"/>
      </bottom>
    </border>
    <border>
      <top style="medium">
        <color rgb="001E40AF"/>
      </top>
    </border>
    <border>
      <left style="thin">
        <color rgb="009CA3AF"/>
      </left>
      <right style="thin">
        <color rgb="009CA3AF"/>
      </right>
      <top style="thin">
        <color rgb="009CA3AF"/>
      </top>
      <bottom style="thin">
        <color rgb="009CA3AF"/>
      </bottom>
    </border>
  </borders>
  <cellStyleXfs count="1">
    <xf numFmtId="0" fontId="0" fillId="0" borderId="0"/>
  </cellStyleXfs>
  <cellXfs count="70">
    <xf numFmtId="0" fontId="0" fillId="0" borderId="0" pivotButton="0" quotePrefix="0" xfId="0"/>
    <xf numFmtId="0" fontId="0" fillId="2" borderId="0" pivotButton="0" quotePrefix="0" xfId="0"/>
    <xf numFmtId="0" fontId="3" fillId="0" borderId="0" pivotButton="0" quotePrefix="0" xfId="0"/>
    <xf numFmtId="0" fontId="4" fillId="0" borderId="0" pivotButton="0" quotePrefix="0" xfId="0"/>
    <xf numFmtId="0" fontId="5" fillId="0" borderId="0" pivotButton="0" quotePrefix="0" xfId="0"/>
    <xf numFmtId="0" fontId="4" fillId="0" borderId="0" applyAlignment="1" pivotButton="0" quotePrefix="0" xfId="0">
      <alignment vertical="center"/>
    </xf>
    <xf numFmtId="0" fontId="7" fillId="3" borderId="0" applyAlignment="1" applyProtection="1" pivotButton="0" quotePrefix="0" xfId="0">
      <alignment horizontal="left" vertical="center"/>
      <protection locked="0" hidden="0"/>
    </xf>
    <xf numFmtId="0" fontId="10" fillId="2" borderId="0" applyAlignment="1" pivotButton="0" quotePrefix="0" xfId="0">
      <alignment horizontal="center" vertical="center"/>
    </xf>
    <xf numFmtId="0" fontId="10" fillId="4" borderId="0" applyAlignment="1" pivotButton="0" quotePrefix="0" xfId="0">
      <alignment horizontal="center" vertical="center"/>
    </xf>
    <xf numFmtId="164" fontId="11" fillId="2" borderId="0" applyAlignment="1" pivotButton="0" quotePrefix="0" xfId="0">
      <alignment horizontal="center" vertical="center"/>
    </xf>
    <xf numFmtId="164" fontId="11" fillId="4" borderId="0" applyAlignment="1" pivotButton="0" quotePrefix="0" xfId="0">
      <alignment horizontal="center" vertical="center"/>
    </xf>
    <xf numFmtId="164" fontId="7" fillId="3" borderId="0" applyAlignment="1" applyProtection="1" pivotButton="0" quotePrefix="0" xfId="0">
      <alignment horizontal="right" vertical="center"/>
      <protection locked="0" hidden="0"/>
    </xf>
    <xf numFmtId="0" fontId="13" fillId="0" borderId="0" applyAlignment="1" pivotButton="0" quotePrefix="0" xfId="0">
      <alignment vertical="center"/>
    </xf>
    <xf numFmtId="164" fontId="14" fillId="5" borderId="3" applyAlignment="1" pivotButton="0" quotePrefix="0" xfId="0">
      <alignment horizontal="right" vertical="center"/>
    </xf>
    <xf numFmtId="164" fontId="7" fillId="5" borderId="0" applyAlignment="1" pivotButton="0" quotePrefix="0" xfId="0">
      <alignment horizontal="right" vertical="center"/>
    </xf>
    <xf numFmtId="164" fontId="14" fillId="5" borderId="0" applyAlignment="1" pivotButton="0" quotePrefix="0" xfId="0">
      <alignment horizontal="right" vertical="center"/>
    </xf>
    <xf numFmtId="164" fontId="12" fillId="2" borderId="0" applyAlignment="1" pivotButton="0" quotePrefix="0" xfId="0">
      <alignment horizontal="right" vertical="center"/>
    </xf>
    <xf numFmtId="164" fontId="12" fillId="4" borderId="0" applyAlignment="1" pivotButton="0" quotePrefix="0" xfId="0">
      <alignment horizontal="right" vertical="center"/>
    </xf>
    <xf numFmtId="0" fontId="1" fillId="2" borderId="0" applyAlignment="1" pivotButton="0" quotePrefix="0" xfId="0">
      <alignment horizontal="center" vertical="center"/>
    </xf>
    <xf numFmtId="0" fontId="0" fillId="0" borderId="0" pivotButton="0" quotePrefix="0" xfId="0"/>
    <xf numFmtId="0" fontId="2" fillId="2" borderId="0" applyAlignment="1" pivotButton="0" quotePrefix="0" xfId="0">
      <alignment horizontal="center" vertical="center"/>
    </xf>
    <xf numFmtId="0" fontId="15" fillId="0" borderId="0" applyAlignment="1" pivotButton="0" quotePrefix="0" xfId="0">
      <alignment vertical="center" wrapText="1"/>
    </xf>
    <xf numFmtId="0" fontId="12" fillId="2" borderId="2" applyAlignment="1" pivotButton="0" quotePrefix="0" xfId="0">
      <alignment horizontal="left" vertical="center" indent="1"/>
    </xf>
    <xf numFmtId="0" fontId="8" fillId="0" borderId="1" applyAlignment="1" pivotButton="0" quotePrefix="0" xfId="0">
      <alignment horizontal="center" vertical="center"/>
    </xf>
    <xf numFmtId="0" fontId="9" fillId="0" borderId="0" applyAlignment="1" pivotButton="0" quotePrefix="0" xfId="0">
      <alignment vertical="center" wrapText="1"/>
    </xf>
    <xf numFmtId="0" fontId="6" fillId="0" borderId="0" applyAlignment="1" pivotButton="0" quotePrefix="0" xfId="0">
      <alignment vertical="center"/>
    </xf>
    <xf numFmtId="0" fontId="32" fillId="0" borderId="0" applyAlignment="1" pivotButton="0" quotePrefix="0" xfId="0">
      <alignment vertical="top" wrapText="1"/>
    </xf>
    <xf numFmtId="0" fontId="33" fillId="0" borderId="0" applyAlignment="1" pivotButton="0" quotePrefix="0" xfId="0">
      <alignment vertical="top" wrapText="1"/>
    </xf>
    <xf numFmtId="0" fontId="34" fillId="0" borderId="0" applyAlignment="1" pivotButton="0" quotePrefix="0" xfId="0">
      <alignment vertical="top" wrapText="1"/>
    </xf>
    <xf numFmtId="0" fontId="35" fillId="0" borderId="0" applyAlignment="1" pivotButton="0" quotePrefix="0" xfId="0">
      <alignment vertical="top" wrapText="1"/>
    </xf>
    <xf numFmtId="0" fontId="0" fillId="7" borderId="13" pivotButton="0" quotePrefix="0" xfId="0"/>
    <xf numFmtId="0" fontId="0" fillId="9" borderId="13" pivotButton="0" quotePrefix="0" xfId="0"/>
    <xf numFmtId="0" fontId="36" fillId="0" borderId="0" applyAlignment="1" pivotButton="0" quotePrefix="0" xfId="0">
      <alignment vertical="top" wrapText="1"/>
    </xf>
    <xf numFmtId="0" fontId="37" fillId="0" borderId="0" applyAlignment="1" pivotButton="0" quotePrefix="0" xfId="0">
      <alignment vertical="top" wrapText="1"/>
    </xf>
    <xf numFmtId="0" fontId="38" fillId="0" borderId="0" applyAlignment="1" pivotButton="0" quotePrefix="0" xfId="0">
      <alignment vertical="top" wrapText="1"/>
    </xf>
    <xf numFmtId="0" fontId="24" fillId="0" borderId="0" pivotButton="0" quotePrefix="0" xfId="0"/>
    <xf numFmtId="0" fontId="18" fillId="0" borderId="0" pivotButton="0" quotePrefix="0" xfId="0"/>
    <xf numFmtId="0" fontId="30" fillId="6" borderId="0" applyAlignment="1" pivotButton="0" quotePrefix="0" xfId="0">
      <alignment horizontal="center" vertical="center"/>
    </xf>
    <xf numFmtId="0" fontId="30" fillId="8" borderId="0" applyAlignment="1" pivotButton="0" quotePrefix="0" xfId="0">
      <alignment horizontal="center" vertical="center"/>
    </xf>
    <xf numFmtId="168" fontId="31" fillId="6" borderId="0" applyAlignment="1" pivotButton="0" quotePrefix="0" xfId="0">
      <alignment horizontal="center" vertical="center"/>
    </xf>
    <xf numFmtId="168" fontId="31" fillId="8" borderId="0" applyAlignment="1" pivotButton="0" quotePrefix="0" xfId="0">
      <alignment horizontal="center" vertical="center"/>
    </xf>
    <xf numFmtId="0" fontId="19" fillId="6" borderId="0" applyAlignment="1" pivotButton="0" quotePrefix="0" xfId="0">
      <alignment vertical="center" indent="1"/>
    </xf>
    <xf numFmtId="0" fontId="0" fillId="6" borderId="0" pivotButton="0" quotePrefix="0" xfId="0"/>
    <xf numFmtId="0" fontId="21" fillId="0" borderId="11" applyAlignment="1" pivotButton="0" quotePrefix="0" xfId="0">
      <alignment vertical="center" wrapText="1" indent="1"/>
    </xf>
    <xf numFmtId="168" fontId="22" fillId="7" borderId="11" applyAlignment="1" applyProtection="1" pivotButton="0" quotePrefix="0" xfId="0">
      <alignment horizontal="right" vertical="center" indent="1"/>
      <protection locked="0" hidden="0"/>
    </xf>
    <xf numFmtId="168" fontId="22" fillId="0" borderId="11" applyAlignment="1" pivotButton="0" quotePrefix="0" xfId="0">
      <alignment horizontal="right" vertical="center" indent="1"/>
    </xf>
    <xf numFmtId="0" fontId="25" fillId="0" borderId="12" applyAlignment="1" pivotButton="0" quotePrefix="0" xfId="0">
      <alignment vertical="center" wrapText="1" indent="1"/>
    </xf>
    <xf numFmtId="168" fontId="26" fillId="0" borderId="12" applyAlignment="1" pivotButton="0" quotePrefix="0" xfId="0">
      <alignment horizontal="right" vertical="center" indent="1"/>
    </xf>
    <xf numFmtId="0" fontId="27" fillId="6" borderId="0" applyAlignment="1" pivotButton="0" quotePrefix="0" xfId="0">
      <alignment horizontal="right" vertical="center" indent="1"/>
    </xf>
    <xf numFmtId="169" fontId="26" fillId="0" borderId="12" applyAlignment="1" pivotButton="0" quotePrefix="0" xfId="0">
      <alignment horizontal="right" vertical="center" indent="1"/>
    </xf>
    <xf numFmtId="0" fontId="21" fillId="0" borderId="11" applyAlignment="1" pivotButton="0" quotePrefix="0" xfId="0">
      <alignment vertical="center" indent="1"/>
    </xf>
    <xf numFmtId="0" fontId="22" fillId="7" borderId="11" applyAlignment="1" applyProtection="1" pivotButton="0" quotePrefix="0" xfId="0">
      <alignment horizontal="right" vertical="center" indent="1"/>
      <protection locked="0" hidden="0"/>
    </xf>
    <xf numFmtId="0" fontId="0" fillId="0" borderId="11" pivotButton="0" quotePrefix="0" xfId="0"/>
    <xf numFmtId="1" fontId="22" fillId="7" borderId="11" applyAlignment="1" applyProtection="1" pivotButton="0" quotePrefix="0" xfId="0">
      <alignment horizontal="right" vertical="center" indent="1"/>
      <protection locked="0" hidden="0"/>
    </xf>
    <xf numFmtId="0" fontId="18" fillId="0" borderId="0" applyAlignment="1" pivotButton="0" quotePrefix="0" xfId="0">
      <alignment vertical="center" wrapText="1" indent="1"/>
    </xf>
    <xf numFmtId="0" fontId="22" fillId="0" borderId="11" applyAlignment="1" pivotButton="0" quotePrefix="0" xfId="0">
      <alignment horizontal="right" vertical="center" indent="1"/>
    </xf>
    <xf numFmtId="0" fontId="28" fillId="0" borderId="0" applyAlignment="1" pivotButton="0" quotePrefix="0" xfId="0">
      <alignment indent="1"/>
    </xf>
    <xf numFmtId="0" fontId="29" fillId="0" borderId="0" applyAlignment="1" pivotButton="0" quotePrefix="0" xfId="0">
      <alignment horizontal="right" indent="1"/>
    </xf>
    <xf numFmtId="0" fontId="17" fillId="0" borderId="0" pivotButton="0" quotePrefix="0" xfId="0"/>
    <xf numFmtId="0" fontId="19" fillId="6" borderId="0" applyAlignment="1" pivotButton="0" quotePrefix="0" xfId="0">
      <alignment horizontal="left" vertical="center" indent="1"/>
    </xf>
    <xf numFmtId="0" fontId="19" fillId="6" borderId="0" applyAlignment="1" pivotButton="0" quotePrefix="0" xfId="0">
      <alignment horizontal="right" vertical="center" indent="1"/>
    </xf>
    <xf numFmtId="0" fontId="20" fillId="0" borderId="0" pivotButton="0" quotePrefix="0" xfId="0"/>
    <xf numFmtId="0" fontId="21" fillId="0" borderId="11" pivotButton="0" quotePrefix="0" xfId="0"/>
    <xf numFmtId="165" fontId="22" fillId="0" borderId="11" applyAlignment="1" pivotButton="0" quotePrefix="0" xfId="0">
      <alignment horizontal="right" indent="1"/>
    </xf>
    <xf numFmtId="0" fontId="23" fillId="0" borderId="11" pivotButton="0" quotePrefix="0" xfId="0"/>
    <xf numFmtId="166" fontId="22" fillId="0" borderId="11" applyAlignment="1" pivotButton="0" quotePrefix="0" xfId="0">
      <alignment horizontal="right" indent="1"/>
    </xf>
    <xf numFmtId="9" fontId="22" fillId="0" borderId="11" applyAlignment="1" pivotButton="0" quotePrefix="0" xfId="0">
      <alignment horizontal="right" indent="1"/>
    </xf>
    <xf numFmtId="10" fontId="22" fillId="0" borderId="11" applyAlignment="1" pivotButton="0" quotePrefix="0" xfId="0">
      <alignment horizontal="right" indent="1"/>
    </xf>
    <xf numFmtId="167" fontId="22" fillId="0" borderId="11" applyAlignment="1" pivotButton="0" quotePrefix="0" xfId="0">
      <alignment horizontal="right" indent="1"/>
    </xf>
    <xf numFmtId="1" fontId="22" fillId="0" borderId="11" applyAlignment="1" pivotButton="0" quotePrefix="0" xfId="0">
      <alignment horizontal="right" indent="1"/>
    </xf>
  </cellXfs>
  <cellStyles count="1">
    <cellStyle name="Normal" xfId="0" builtinId="0"/>
  </cellStyles>
  <dxfs count="1">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aligned.tax</author>
  </authors>
  <commentList>
    <comment ref="C11" authorId="0" shapeId="0">
      <text>
        <t>Your taxable profit for 2026-27, after allowable expenses and capital allowances.</t>
      </text>
    </comment>
    <comment ref="C19" authorId="0" shapeId="0">
      <text>
        <t>Relief-at-source pensions only, such as most personal pensions and SIPPs. Enter the gross figure: the amount you paid divided by 0.8. Workplace pensions taken from pay before tax are already reflected in your P60 pay, so leave them out.</t>
      </text>
    </comment>
    <comment ref="C65" authorId="0" shapeId="0">
      <text>
        <t>Choose Yes if you reached State Pension age before 6 April 2026. You then pay no Class 4 for 2026-27 and cannot pay Class 2. If you reach it during 2026-27, choose No: Class 4 still applies for this tax year, but voluntary Class 2 stops when you reach it, so enter only the weeks before that in Weeks of voluntary Class 2. Source: gov.uk/tax-national-insurance-after-state-pension-age</t>
      </text>
    </comment>
    <comment ref="C68" authorId="0" shapeId="0">
      <text>
        <t>Class 2 is no longer compulsory. With profits of £7,105 or more it is treated as paid. Below that, including a profit of £0, you can choose to pay it to protect your State Pension record. Leave the self-employment profit blank if you have no business.</t>
      </text>
    </comment>
    <comment ref="C69" authorId="0" shapeId="0">
      <text>
        <t>Use fewer weeks if you reached State Pension age, or started or stopped trading, during 2026-27: count only the weeks you were self-employed and under State Pension age. Source: HMRC NIM36001.</t>
      </text>
    </comment>
    <comment ref="C75" authorId="0" shapeId="0">
      <text>
        <t>The tax shown on your P60s, plus any tax taken off a pension or other income.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001E40AF"/>
    <outlinePr summaryBelow="1" summaryRight="1"/>
    <pageSetUpPr fitToPage="1"/>
  </sheetPr>
  <dimension ref="A1:C42"/>
  <sheetViews>
    <sheetView showGridLines="0" tabSelected="1" workbookViewId="0">
      <selection activeCell="A1" sqref="A1"/>
    </sheetView>
  </sheetViews>
  <sheetFormatPr baseColWidth="8" defaultRowHeight="15"/>
  <cols>
    <col width="2.2" customWidth="1" style="19" min="1" max="1"/>
    <col width="4" customWidth="1" style="19" min="2" max="2"/>
    <col width="80" customWidth="1" style="19" min="3" max="3"/>
  </cols>
  <sheetData>
    <row r="1"/>
    <row r="2" ht="40" customHeight="1" s="19">
      <c r="C2" s="26" t="inlineStr">
        <is>
          <t>Self Assessment Calculator</t>
        </is>
      </c>
    </row>
    <row r="3" ht="35" customHeight="1" s="19">
      <c r="C3" s="27" t="inlineStr">
        <is>
          <t>Estimate your 2026-27 income tax, Class 4 National Insurance, balancing payment and payments on account.</t>
        </is>
      </c>
    </row>
    <row r="4"/>
    <row r="5" ht="22" customHeight="1" s="19">
      <c r="C5" s="28" t="inlineStr">
        <is>
          <t>How to use</t>
        </is>
      </c>
    </row>
    <row r="6" ht="35" customHeight="1" s="19">
      <c r="C6" s="29" t="inlineStr">
        <is>
          <t>1.  Enter your income for the 2026-27 tax year in the blue cells on the SA Calculator tab.</t>
        </is>
      </c>
    </row>
    <row r="7" ht="35" customHeight="1" s="19">
      <c r="C7" s="29" t="inlineStr">
        <is>
          <t>2.  Add any personal pension contributions and Gift Aid donations as gross amounts: what you paid divided by 0.8.</t>
        </is>
      </c>
    </row>
    <row r="8" ht="35" customHeight="1" s="19">
      <c r="C8" s="29" t="inlineStr">
        <is>
          <t>3.  Enter the tax already taken off your pay or pension (from your P60s) and any payments on account you have made for 2026-27.</t>
        </is>
      </c>
    </row>
    <row r="9" ht="35" customHeight="1" s="19">
      <c r="C9" s="29" t="inlineStr">
        <is>
          <t>4.  The calculator works out your Personal Allowance, income tax band by band, Class 4 National Insurance, the balancing payment and your payments on account for 2027-28.</t>
        </is>
      </c>
    </row>
    <row r="10" ht="35" customHeight="1" s="19">
      <c r="C10" s="29" t="inlineStr">
        <is>
          <t>5.  The colour band shows your total income, tax and National Insurance, and what to pay by 31 January 2028.</t>
        </is>
      </c>
    </row>
    <row r="11"/>
    <row r="12" ht="22" customHeight="1" s="19">
      <c r="C12" s="28" t="inlineStr">
        <is>
          <t>Starting your calculation</t>
        </is>
      </c>
    </row>
    <row r="13" ht="50" customHeight="1" s="19">
      <c r="C13" s="29" t="inlineStr">
        <is>
          <t>The calculator opens blank. Start with the income figures, then reliefs, then the tax already paid. Every rate it uses is listed on the Rates 2026-27 tab, with its gov.uk source.</t>
        </is>
      </c>
    </row>
    <row r="14"/>
    <row r="15" ht="22" customHeight="1" s="19">
      <c r="C15" s="28" t="inlineStr">
        <is>
          <t>What this calculator does not cover</t>
        </is>
      </c>
    </row>
    <row r="16" ht="35" customHeight="1" s="19">
      <c r="C16" s="29" t="inlineStr">
        <is>
          <t>It uses the income tax rates for England, Wales and Northern Ireland. It does not work out Scottish income tax, so do not use it if you are a Scottish taxpayer.</t>
        </is>
      </c>
    </row>
    <row r="17" ht="50" customHeight="1" s="19">
      <c r="C17" s="29" t="inlineStr">
        <is>
          <t>It does not include the High Income Child Benefit Charge, student or postgraduate loan repayments, Marriage Allowance, the tax credit for residential mortgage interest, losses, capital gains, foreign income or pension annual allowance charges.</t>
        </is>
      </c>
    </row>
    <row r="18"/>
    <row r="19" ht="22" customHeight="1" s="19">
      <c r="C19" s="28" t="inlineStr">
        <is>
          <t>Removing the footer credit</t>
        </is>
      </c>
    </row>
    <row r="20" ht="35" customHeight="1" s="19">
      <c r="C20" s="29" t="inlineStr">
        <is>
          <t>A small aligned.tax credit prints in the page footer. You are welcome to keep it, or remove it from Page Layout, Page Setup, Header/Footer.</t>
        </is>
      </c>
    </row>
    <row r="21"/>
    <row r="22" ht="22" customHeight="1" s="19">
      <c r="C22" s="28" t="inlineStr">
        <is>
          <t>Notes</t>
        </is>
      </c>
    </row>
    <row r="23" ht="35" customHeight="1" s="19">
      <c r="C23" s="29" t="inlineStr">
        <is>
          <t>•  This is an estimate for guidance only. Check your figures with HMRC or a qualified accountant before you rely on them.</t>
        </is>
      </c>
    </row>
    <row r="24" ht="50" customHeight="1" s="19">
      <c r="C24" s="29" t="inlineStr">
        <is>
          <t>•  Payments on account are each half of your income tax and Class 4 National Insurance, less tax taken off at source. You do not need them if that amount is under £1,000, or if more than 80% of your tax was taken off at source.</t>
        </is>
      </c>
    </row>
    <row r="25" ht="65" customHeight="1" s="19">
      <c r="C25" s="29" t="inlineStr">
        <is>
          <t>•  Class 2 National Insurance is no longer compulsory. If your profits are £7,105 or more it is treated as paid; below that you can choose to pay £3.65 a week to protect your State Pension record. Enter the weeks you are paying for: 52 for a full year, or fewer if you reached State Pension age, or started or stopped trading, during 2026-27.</t>
        </is>
      </c>
    </row>
    <row r="26" ht="50" customHeight="1" s="19">
      <c r="C26" s="29" t="inlineStr">
        <is>
          <t>•  Any Personal Allowance left after your non-savings income is set against savings or dividends in whichever way gives the lowest tax. The calculator costs each split where a band or allowance edge is reached and shows the one it used.</t>
        </is>
      </c>
    </row>
    <row r="27" ht="65" customHeight="1" s="19">
      <c r="C27" s="29" t="inlineStr">
        <is>
          <t>•  If you were over State Pension age on 6 April 2026, choose Yes. No Class 4 or Class 2 is then added, because Class 4 stops from the 6 April after you reach State Pension age. If you reach it during 2026-27, choose No (Class 4 still applies for the year) and count only the Class 2 weeks before it.</t>
        </is>
      </c>
    </row>
    <row r="28" ht="50" customHeight="1" s="19">
      <c r="C28" s="29" t="inlineStr">
        <is>
          <t>•  From 6 April 2026, sole traders and landlords with qualifying income over £50,000 must use Making Tax Digital for Income Tax. The threshold falls to £30,000 from April 2027 and £20,000 from April 2028.</t>
        </is>
      </c>
    </row>
    <row r="29" ht="35" customHeight="1" s="19">
      <c r="C29" s="29" t="inlineStr">
        <is>
          <t>•  Blue cells are your inputs. White cells are calculated and update automatically, so do not type over them.</t>
        </is>
      </c>
    </row>
    <row r="30" ht="35" customHeight="1" s="19">
      <c r="C30" s="29" t="inlineStr">
        <is>
          <t>•  The sheet is protected so only the blue cells can be edited. There is no password, so you can unprotect it from the Review tab if you want to change the layout.</t>
        </is>
      </c>
    </row>
    <row r="31"/>
    <row r="32" ht="22" customHeight="1" s="19">
      <c r="C32" s="28" t="inlineStr">
        <is>
          <t>Key</t>
        </is>
      </c>
    </row>
    <row r="33" ht="18" customHeight="1" s="19">
      <c r="B33" s="30" t="n"/>
      <c r="C33" s="29" t="inlineStr">
        <is>
          <t>You complete these (input cells)</t>
        </is>
      </c>
    </row>
    <row r="34" ht="18" customHeight="1" s="19">
      <c r="B34" s="31" t="n"/>
      <c r="C34" s="29" t="inlineStr">
        <is>
          <t>Calculated automatically and locked</t>
        </is>
      </c>
    </row>
    <row r="35"/>
    <row r="36" ht="20" customHeight="1" s="19">
      <c r="C36" s="32" t="inlineStr">
        <is>
          <t>Free template from aligned.tax</t>
        </is>
      </c>
    </row>
    <row r="37" ht="18" customHeight="1" s="19">
      <c r="C37" s="33" t="inlineStr">
        <is>
          <t>Free spreadsheet templates for UK small businesses, sole traders and landlords.</t>
        </is>
      </c>
    </row>
    <row r="38"/>
    <row r="39" ht="20" customHeight="1" s="19">
      <c r="C39" s="32" t="inlineStr">
        <is>
          <t>Ready for Making Tax Digital? aligned.tax</t>
        </is>
      </c>
    </row>
    <row r="40" ht="18" customHeight="1" s="19">
      <c r="C40" s="33" t="inlineStr">
        <is>
          <t>Submit your MTD for Income Tax quarterly updates to HMRC straight from your spreadsheet.</t>
        </is>
      </c>
    </row>
    <row r="41"/>
    <row r="42" ht="30" customHeight="1" s="19">
      <c r="C42" s="34"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C36" r:id="rId1"/>
    <hyperlink xmlns:r="http://schemas.openxmlformats.org/officeDocument/2006/relationships" ref="C39" r:id="rId2"/>
  </hyperlinks>
  <pageMargins left="0.75" right="0.75" top="1" bottom="1" header="0.5" footer="0.5"/>
  <pageSetup orientation="portrait" paperSize="9" fitToHeight="1" fitToWidth="1"/>
</worksheet>
</file>

<file path=xl/worksheets/sheet2.xml><?xml version="1.0" encoding="utf-8"?>
<worksheet xmlns="http://schemas.openxmlformats.org/spreadsheetml/2006/main">
  <sheetPr>
    <tabColor rgb="001E40AF"/>
    <outlinePr summaryBelow="1" summaryRight="1"/>
    <pageSetUpPr fitToPage="1"/>
  </sheetPr>
  <dimension ref="A1:D83"/>
  <sheetViews>
    <sheetView showGridLines="0" tabSelected="0" workbookViewId="0">
      <pane ySplit="7" topLeftCell="A8" activePane="bottomLeft" state="frozen"/>
      <selection pane="bottomLeft" activeCell="A1" sqref="A1"/>
    </sheetView>
  </sheetViews>
  <sheetFormatPr baseColWidth="8" defaultRowHeight="15"/>
  <cols>
    <col width="2.5" customWidth="1" style="19" min="1" max="1"/>
    <col width="60" customWidth="1" style="19" min="2" max="2"/>
    <col width="17" customWidth="1" style="19" min="3" max="3"/>
    <col width="17" customWidth="1" style="19" min="4" max="4"/>
    <col width="2.5" customWidth="1" style="19" min="5" max="5"/>
  </cols>
  <sheetData>
    <row r="1"/>
    <row r="2" ht="36" customHeight="1" s="19">
      <c r="B2" s="35" t="inlineStr">
        <is>
          <t>Self Assessment Calculator</t>
        </is>
      </c>
    </row>
    <row r="3">
      <c r="B3" s="36" t="inlineStr">
        <is>
          <t>Tax year 2026-27 (6 April 2026 to 5 April 2027). Uses income tax rates for England, Wales and Northern Ireland, not Scotland.</t>
        </is>
      </c>
    </row>
    <row r="4">
      <c r="B4" s="36" t="inlineStr">
        <is>
          <t>An estimate for guidance only. Check your figures with HMRC or a qualified accountant.</t>
        </is>
      </c>
    </row>
    <row r="5"/>
    <row r="6" ht="20" customHeight="1" s="19">
      <c r="B6" s="37" t="inlineStr">
        <is>
          <t>TOTAL INCOME</t>
        </is>
      </c>
      <c r="C6" s="37" t="inlineStr">
        <is>
          <t>TAX AND NI</t>
        </is>
      </c>
      <c r="D6" s="38" t="inlineStr">
        <is>
          <t>DUE 31 JAN 2028</t>
        </is>
      </c>
    </row>
    <row r="7" ht="32" customHeight="1" s="19">
      <c r="B7" s="39">
        <f>$C$16</f>
        <v/>
      </c>
      <c r="C7" s="39">
        <f>$C$74</f>
        <v/>
      </c>
      <c r="D7" s="40">
        <f>$C$81</f>
        <v/>
      </c>
    </row>
    <row r="8"/>
    <row r="9" ht="24" customHeight="1" s="19">
      <c r="B9" s="41" t="inlineStr">
        <is>
          <t>YOUR INCOME FOR 2026-27</t>
        </is>
      </c>
      <c r="C9" s="42" t="n"/>
      <c r="D9" s="42" t="n"/>
    </row>
    <row r="10" ht="22" customHeight="1" s="19">
      <c r="B10" s="43" t="inlineStr">
        <is>
          <t>Employment income: pay and taxable benefits (P60, P11D)</t>
        </is>
      </c>
      <c r="C10" s="44" t="n"/>
      <c r="D10" s="45" t="n"/>
    </row>
    <row r="11" ht="22" customHeight="1" s="19">
      <c r="B11" s="43" t="inlineStr">
        <is>
          <t>Self-employment profit (after allowable expenses)</t>
        </is>
      </c>
      <c r="C11" s="44" t="n"/>
      <c r="D11" s="45" t="n"/>
    </row>
    <row r="12" ht="22" customHeight="1" s="19">
      <c r="B12" s="43" t="inlineStr">
        <is>
          <t>UK property profit (after allowable expenses)</t>
        </is>
      </c>
      <c r="C12" s="44" t="n"/>
      <c r="D12" s="45" t="n"/>
    </row>
    <row r="13" ht="22" customHeight="1" s="19">
      <c r="B13" s="43" t="inlineStr">
        <is>
          <t>Other taxable income, such as a private or State Pension</t>
        </is>
      </c>
      <c r="C13" s="44" t="n"/>
      <c r="D13" s="45" t="n"/>
    </row>
    <row r="14" ht="22" customHeight="1" s="19">
      <c r="B14" s="43" t="inlineStr">
        <is>
          <t>UK savings interest (before any tax)</t>
        </is>
      </c>
      <c r="C14" s="44" t="n"/>
      <c r="D14" s="45" t="n"/>
    </row>
    <row r="15" ht="22" customHeight="1" s="19">
      <c r="B15" s="43" t="inlineStr">
        <is>
          <t>UK dividends</t>
        </is>
      </c>
      <c r="C15" s="44" t="n"/>
      <c r="D15" s="45" t="n"/>
    </row>
    <row r="16" ht="22" customHeight="1" s="19">
      <c r="B16" s="46" t="inlineStr">
        <is>
          <t>Total income</t>
        </is>
      </c>
      <c r="C16" s="47">
        <f>SUM(C10:C15)</f>
        <v/>
      </c>
      <c r="D16" s="47" t="n"/>
    </row>
    <row r="17"/>
    <row r="18" ht="24" customHeight="1" s="19">
      <c r="B18" s="41" t="inlineStr">
        <is>
          <t>RELIEFS AND ALLOWANCES</t>
        </is>
      </c>
      <c r="C18" s="42" t="n"/>
      <c r="D18" s="42" t="n"/>
    </row>
    <row r="19" ht="22" customHeight="1" s="19">
      <c r="B19" s="43" t="inlineStr">
        <is>
          <t>Personal pension contributions, gross (amount you paid ÷ 0.8)</t>
        </is>
      </c>
      <c r="C19" s="44" t="n"/>
      <c r="D19" s="45" t="n"/>
    </row>
    <row r="20" ht="22" customHeight="1" s="19">
      <c r="B20" s="43" t="inlineStr">
        <is>
          <t>Gift Aid donations, gross (amount you gave ÷ 0.8)</t>
        </is>
      </c>
      <c r="C20" s="44" t="n"/>
      <c r="D20" s="45" t="n"/>
    </row>
    <row r="21" ht="22" customHeight="1" s="19">
      <c r="B21" s="43" t="inlineStr">
        <is>
          <t>Adjusted net income</t>
        </is>
      </c>
      <c r="C21" s="45">
        <f>MAX(0,$C$16-$C$19-$C$20)</f>
        <v/>
      </c>
      <c r="D21" s="45" t="n"/>
    </row>
    <row r="22" ht="22" customHeight="1" s="19">
      <c r="B22" s="43" t="inlineStr">
        <is>
          <t>Personal Allowance (reduced by £1 for every £2 over £100,000)</t>
        </is>
      </c>
      <c r="C22" s="45">
        <f>MAX(0,'Rates 2026-27'!$C$7-MAX(0,$C$21-'Rates 2026-27'!$C$8)/'Rates 2026-27'!$C$9)</f>
        <v/>
      </c>
      <c r="D22" s="45" t="n"/>
    </row>
    <row r="23" ht="22" customHeight="1" s="19">
      <c r="B23" s="43" t="inlineStr">
        <is>
          <t>Basic rate limit, extended by gross pension and Gift Aid</t>
        </is>
      </c>
      <c r="C23" s="45">
        <f>'Rates 2026-27'!$C$10+$C$19+$C$20</f>
        <v/>
      </c>
      <c r="D23" s="45" t="n"/>
    </row>
    <row r="24" ht="22" customHeight="1" s="19">
      <c r="B24" s="43" t="inlineStr">
        <is>
          <t>Higher rate limit, extended by gross pension and Gift Aid</t>
        </is>
      </c>
      <c r="C24" s="45">
        <f>'Rates 2026-27'!$C$11+$C$19+$C$20</f>
        <v/>
      </c>
      <c r="D24" s="45" t="n"/>
    </row>
    <row r="25"/>
    <row r="26" ht="24" customHeight="1" s="19">
      <c r="B26" s="41" t="inlineStr">
        <is>
          <t>TAXABLE INCOME</t>
        </is>
      </c>
      <c r="C26" s="42" t="n"/>
      <c r="D26" s="42" t="n"/>
    </row>
    <row r="27" ht="36" customHeight="1" s="19">
      <c r="B27" s="43" t="inlineStr">
        <is>
          <t>Non-savings income (employment, self-employment, property, other)</t>
        </is>
      </c>
      <c r="C27" s="45">
        <f>SUM(C10:C13)</f>
        <v/>
      </c>
      <c r="D27" s="45" t="n"/>
    </row>
    <row r="28" ht="22" customHeight="1" s="19">
      <c r="B28" s="43" t="inlineStr">
        <is>
          <t>Taxable non-savings income (after Personal Allowance)</t>
        </is>
      </c>
      <c r="C28" s="45">
        <f>MAX(0,$C$27-$C$22)</f>
        <v/>
      </c>
      <c r="D28" s="45" t="n"/>
    </row>
    <row r="29" ht="22" customHeight="1" s="19">
      <c r="B29" s="43" t="inlineStr">
        <is>
          <t>Personal Allowance left over after non-savings income</t>
        </is>
      </c>
      <c r="C29" s="45">
        <f>MAX(0,$C$22-$C$27)</f>
        <v/>
      </c>
      <c r="D29" s="45" t="n"/>
    </row>
    <row r="30" ht="36" customHeight="1" s="19">
      <c r="B30" s="43" t="inlineStr">
        <is>
          <t>Leftover allowance set against savings (lowest-tax split, see below)</t>
        </is>
      </c>
      <c r="C30" s="45">
        <f>INDEX(C38:C46,$C$47)</f>
        <v/>
      </c>
      <c r="D30" s="45" t="n"/>
    </row>
    <row r="31" ht="22" customHeight="1" s="19">
      <c r="B31" s="43" t="inlineStr">
        <is>
          <t>Leftover allowance set against dividends</t>
        </is>
      </c>
      <c r="C31" s="45">
        <f>MIN(N($C$15),$C$29-$C$30)</f>
        <v/>
      </c>
      <c r="D31" s="45" t="n"/>
    </row>
    <row r="32" ht="22" customHeight="1" s="19">
      <c r="B32" s="43" t="inlineStr">
        <is>
          <t>Taxable savings income</t>
        </is>
      </c>
      <c r="C32" s="45">
        <f>MAX(0,N($C$14)-$C$30)</f>
        <v/>
      </c>
      <c r="D32" s="45" t="n"/>
    </row>
    <row r="33" ht="22" customHeight="1" s="19">
      <c r="B33" s="43" t="inlineStr">
        <is>
          <t>Taxable dividend income</t>
        </is>
      </c>
      <c r="C33" s="45">
        <f>MAX(0,N($C$15)-$C$31)</f>
        <v/>
      </c>
      <c r="D33" s="45" t="n"/>
    </row>
    <row r="34" ht="22" customHeight="1" s="19">
      <c r="B34" s="46" t="inlineStr">
        <is>
          <t>Total taxable income</t>
        </is>
      </c>
      <c r="C34" s="47">
        <f>$C$28+$C$32+$C$33</f>
        <v/>
      </c>
      <c r="D34" s="47" t="n"/>
    </row>
    <row r="35"/>
    <row r="36" ht="24" customHeight="1" s="19">
      <c r="B36" s="41" t="inlineStr">
        <is>
          <t>LEFTOVER ALLOWANCE: SPLIT GIVING THE LOWEST TAX</t>
        </is>
      </c>
      <c r="C36" s="48" t="inlineStr">
        <is>
          <t>To savings £</t>
        </is>
      </c>
      <c r="D36" s="48" t="inlineStr">
        <is>
          <t>Tax £</t>
        </is>
      </c>
    </row>
    <row r="37" ht="22" customHeight="1" s="19">
      <c r="B37" s="43" t="inlineStr">
        <is>
          <t>Personal Savings Allowance for your tax band</t>
        </is>
      </c>
      <c r="C37" s="45">
        <f>IF($C$28+MAX(0,N($C$14)+N($C$15)-$C$29)&lt;=$C$23,'Rates 2026-27'!$C$17,IF($C$28+MAX(0,N($C$14)+N($C$15)-$C$29)&lt;=$C$24,'Rates 2026-27'!$C$18,'Rates 2026-27'!$C$19))</f>
        <v/>
      </c>
      <c r="D37" s="45" t="n"/>
    </row>
    <row r="38" ht="22" customHeight="1" s="19">
      <c r="B38" s="43" t="inlineStr">
        <is>
          <t>All the leftover allowance against savings first</t>
        </is>
      </c>
      <c r="C38" s="45">
        <f>MIN(MIN(N($C$14),$C$29),MAX(MAX(0,$C$29-N($C$15)),MIN(N($C$14),$C$29)))</f>
        <v/>
      </c>
      <c r="D38" s="45">
        <f>ROUND(MAX(0,MIN(($C$28+MAX(0,N($C$14)-C38)),$C$23)-($C$28+MIN(MAX(0,N($C$14)-C38),MAX(0,'Rates 2026-27'!$C$16-$C$28))+MIN(MAX(0,N($C$14)-C38)-MIN(MAX(0,N($C$14)-C38),MAX(0,'Rates 2026-27'!$C$16-$C$28)),$C$37)))*'Rates 2026-27'!$C$12,2)+ROUND(MAX(0,MIN(($C$28+MAX(0,N($C$14)-C38)),$C$24)-MAX(($C$28+MIN(MAX(0,N($C$14)-C38),MAX(0,'Rates 2026-27'!$C$16-$C$28))+MIN(MAX(0,N($C$14)-C38)-MIN(MAX(0,N($C$14)-C38),MAX(0,'Rates 2026-27'!$C$16-$C$28)),$C$37)),$C$23))*'Rates 2026-27'!$C$13,2)+ROUND(MAX(0,($C$28+MAX(0,N($C$14)-C38))-MAX(($C$28+MIN(MAX(0,N($C$14)-C38),MAX(0,'Rates 2026-27'!$C$16-$C$28))+MIN(MAX(0,N($C$14)-C38)-MIN(MAX(0,N($C$14)-C38),MAX(0,'Rates 2026-27'!$C$16-$C$28)),$C$37)),$C$24))*'Rates 2026-27'!$C$14,2)+ROUND(MAX(0,MIN(($C$28+MAX(0,N($C$14)-C38)+MAX(0,N($C$15)-MIN(N($C$15),$C$29-C38))),$C$23)-($C$28+MAX(0,N($C$14)-C38)+MIN(MAX(0,N($C$15)-MIN(N($C$15),$C$29-C38)),'Rates 2026-27'!$C$20)))*'Rates 2026-27'!$C$21,2)+ROUND(MAX(0,MIN(($C$28+MAX(0,N($C$14)-C38)+MAX(0,N($C$15)-MIN(N($C$15),$C$29-C38))),$C$24)-MAX(($C$28+MAX(0,N($C$14)-C38)+MIN(MAX(0,N($C$15)-MIN(N($C$15),$C$29-C38)),'Rates 2026-27'!$C$20)),$C$23))*'Rates 2026-27'!$C$22,2)+ROUND(MAX(0,($C$28+MAX(0,N($C$14)-C38)+MAX(0,N($C$15)-MIN(N($C$15),$C$29-C38)))-MAX(($C$28+MAX(0,N($C$14)-C38)+MIN(MAX(0,N($C$15)-MIN(N($C$15),$C$29-C38)),'Rates 2026-27'!$C$20)),$C$24))*'Rates 2026-27'!$C$23,2)</f>
        <v/>
      </c>
    </row>
    <row r="39" ht="22" customHeight="1" s="19">
      <c r="B39" s="43" t="inlineStr">
        <is>
          <t>All the leftover allowance against dividends first</t>
        </is>
      </c>
      <c r="C39" s="45">
        <f>MIN(MIN(N($C$14),$C$29),MAX(MAX(0,$C$29-N($C$15)),MAX(0,$C$29-N($C$15))))</f>
        <v/>
      </c>
      <c r="D39" s="45">
        <f>ROUND(MAX(0,MIN(($C$28+MAX(0,N($C$14)-C39)),$C$23)-($C$28+MIN(MAX(0,N($C$14)-C39),MAX(0,'Rates 2026-27'!$C$16-$C$28))+MIN(MAX(0,N($C$14)-C39)-MIN(MAX(0,N($C$14)-C39),MAX(0,'Rates 2026-27'!$C$16-$C$28)),$C$37)))*'Rates 2026-27'!$C$12,2)+ROUND(MAX(0,MIN(($C$28+MAX(0,N($C$14)-C39)),$C$24)-MAX(($C$28+MIN(MAX(0,N($C$14)-C39),MAX(0,'Rates 2026-27'!$C$16-$C$28))+MIN(MAX(0,N($C$14)-C39)-MIN(MAX(0,N($C$14)-C39),MAX(0,'Rates 2026-27'!$C$16-$C$28)),$C$37)),$C$23))*'Rates 2026-27'!$C$13,2)+ROUND(MAX(0,($C$28+MAX(0,N($C$14)-C39))-MAX(($C$28+MIN(MAX(0,N($C$14)-C39),MAX(0,'Rates 2026-27'!$C$16-$C$28))+MIN(MAX(0,N($C$14)-C39)-MIN(MAX(0,N($C$14)-C39),MAX(0,'Rates 2026-27'!$C$16-$C$28)),$C$37)),$C$24))*'Rates 2026-27'!$C$14,2)+ROUND(MAX(0,MIN(($C$28+MAX(0,N($C$14)-C39)+MAX(0,N($C$15)-MIN(N($C$15),$C$29-C39))),$C$23)-($C$28+MAX(0,N($C$14)-C39)+MIN(MAX(0,N($C$15)-MIN(N($C$15),$C$29-C39)),'Rates 2026-27'!$C$20)))*'Rates 2026-27'!$C$21,2)+ROUND(MAX(0,MIN(($C$28+MAX(0,N($C$14)-C39)+MAX(0,N($C$15)-MIN(N($C$15),$C$29-C39))),$C$24)-MAX(($C$28+MAX(0,N($C$14)-C39)+MIN(MAX(0,N($C$15)-MIN(N($C$15),$C$29-C39)),'Rates 2026-27'!$C$20)),$C$23))*'Rates 2026-27'!$C$22,2)+ROUND(MAX(0,($C$28+MAX(0,N($C$14)-C39)+MAX(0,N($C$15)-MIN(N($C$15),$C$29-C39)))-MAX(($C$28+MAX(0,N($C$14)-C39)+MIN(MAX(0,N($C$15)-MIN(N($C$15),$C$29-C39)),'Rates 2026-27'!$C$20)),$C$24))*'Rates 2026-27'!$C$23,2)</f>
        <v/>
      </c>
    </row>
    <row r="40" ht="22" customHeight="1" s="19">
      <c r="B40" s="43" t="inlineStr">
        <is>
          <t>Savings left to tax start at the end of the starting rate band</t>
        </is>
      </c>
      <c r="C40" s="45">
        <f>MIN(MIN(N($C$14),$C$29),MAX(MAX(0,$C$29-N($C$15)),N($C$14)-MAX(0,'Rates 2026-27'!$C$16-$C$28)))</f>
        <v/>
      </c>
      <c r="D40" s="45">
        <f>ROUND(MAX(0,MIN(($C$28+MAX(0,N($C$14)-C40)),$C$23)-($C$28+MIN(MAX(0,N($C$14)-C40),MAX(0,'Rates 2026-27'!$C$16-$C$28))+MIN(MAX(0,N($C$14)-C40)-MIN(MAX(0,N($C$14)-C40),MAX(0,'Rates 2026-27'!$C$16-$C$28)),$C$37)))*'Rates 2026-27'!$C$12,2)+ROUND(MAX(0,MIN(($C$28+MAX(0,N($C$14)-C40)),$C$24)-MAX(($C$28+MIN(MAX(0,N($C$14)-C40),MAX(0,'Rates 2026-27'!$C$16-$C$28))+MIN(MAX(0,N($C$14)-C40)-MIN(MAX(0,N($C$14)-C40),MAX(0,'Rates 2026-27'!$C$16-$C$28)),$C$37)),$C$23))*'Rates 2026-27'!$C$13,2)+ROUND(MAX(0,($C$28+MAX(0,N($C$14)-C40))-MAX(($C$28+MIN(MAX(0,N($C$14)-C40),MAX(0,'Rates 2026-27'!$C$16-$C$28))+MIN(MAX(0,N($C$14)-C40)-MIN(MAX(0,N($C$14)-C40),MAX(0,'Rates 2026-27'!$C$16-$C$28)),$C$37)),$C$24))*'Rates 2026-27'!$C$14,2)+ROUND(MAX(0,MIN(($C$28+MAX(0,N($C$14)-C40)+MAX(0,N($C$15)-MIN(N($C$15),$C$29-C40))),$C$23)-($C$28+MAX(0,N($C$14)-C40)+MIN(MAX(0,N($C$15)-MIN(N($C$15),$C$29-C40)),'Rates 2026-27'!$C$20)))*'Rates 2026-27'!$C$21,2)+ROUND(MAX(0,MIN(($C$28+MAX(0,N($C$14)-C40)+MAX(0,N($C$15)-MIN(N($C$15),$C$29-C40))),$C$24)-MAX(($C$28+MAX(0,N($C$14)-C40)+MIN(MAX(0,N($C$15)-MIN(N($C$15),$C$29-C40)),'Rates 2026-27'!$C$20)),$C$23))*'Rates 2026-27'!$C$22,2)+ROUND(MAX(0,($C$28+MAX(0,N($C$14)-C40)+MAX(0,N($C$15)-MIN(N($C$15),$C$29-C40)))-MAX(($C$28+MAX(0,N($C$14)-C40)+MIN(MAX(0,N($C$15)-MIN(N($C$15),$C$29-C40)),'Rates 2026-27'!$C$20)),$C$24))*'Rates 2026-27'!$C$23,2)</f>
        <v/>
      </c>
    </row>
    <row r="41" ht="36" customHeight="1" s="19">
      <c r="B41" s="43" t="inlineStr">
        <is>
          <t>Savings left to tax start at the end of the Personal Savings Allowance</t>
        </is>
      </c>
      <c r="C41" s="45">
        <f>MIN(MIN(N($C$14),$C$29),MAX(MAX(0,$C$29-N($C$15)),N($C$14)-MAX(0,'Rates 2026-27'!$C$16-$C$28)-$C$37))</f>
        <v/>
      </c>
      <c r="D41" s="45">
        <f>ROUND(MAX(0,MIN(($C$28+MAX(0,N($C$14)-C41)),$C$23)-($C$28+MIN(MAX(0,N($C$14)-C41),MAX(0,'Rates 2026-27'!$C$16-$C$28))+MIN(MAX(0,N($C$14)-C41)-MIN(MAX(0,N($C$14)-C41),MAX(0,'Rates 2026-27'!$C$16-$C$28)),$C$37)))*'Rates 2026-27'!$C$12,2)+ROUND(MAX(0,MIN(($C$28+MAX(0,N($C$14)-C41)),$C$24)-MAX(($C$28+MIN(MAX(0,N($C$14)-C41),MAX(0,'Rates 2026-27'!$C$16-$C$28))+MIN(MAX(0,N($C$14)-C41)-MIN(MAX(0,N($C$14)-C41),MAX(0,'Rates 2026-27'!$C$16-$C$28)),$C$37)),$C$23))*'Rates 2026-27'!$C$13,2)+ROUND(MAX(0,($C$28+MAX(0,N($C$14)-C41))-MAX(($C$28+MIN(MAX(0,N($C$14)-C41),MAX(0,'Rates 2026-27'!$C$16-$C$28))+MIN(MAX(0,N($C$14)-C41)-MIN(MAX(0,N($C$14)-C41),MAX(0,'Rates 2026-27'!$C$16-$C$28)),$C$37)),$C$24))*'Rates 2026-27'!$C$14,2)+ROUND(MAX(0,MIN(($C$28+MAX(0,N($C$14)-C41)+MAX(0,N($C$15)-MIN(N($C$15),$C$29-C41))),$C$23)-($C$28+MAX(0,N($C$14)-C41)+MIN(MAX(0,N($C$15)-MIN(N($C$15),$C$29-C41)),'Rates 2026-27'!$C$20)))*'Rates 2026-27'!$C$21,2)+ROUND(MAX(0,MIN(($C$28+MAX(0,N($C$14)-C41)+MAX(0,N($C$15)-MIN(N($C$15),$C$29-C41))),$C$24)-MAX(($C$28+MAX(0,N($C$14)-C41)+MIN(MAX(0,N($C$15)-MIN(N($C$15),$C$29-C41)),'Rates 2026-27'!$C$20)),$C$23))*'Rates 2026-27'!$C$22,2)+ROUND(MAX(0,($C$28+MAX(0,N($C$14)-C41)+MAX(0,N($C$15)-MIN(N($C$15),$C$29-C41)))-MAX(($C$28+MAX(0,N($C$14)-C41)+MIN(MAX(0,N($C$15)-MIN(N($C$15),$C$29-C41)),'Rates 2026-27'!$C$20)),$C$24))*'Rates 2026-27'!$C$23,2)</f>
        <v/>
      </c>
    </row>
    <row r="42" ht="22" customHeight="1" s="19">
      <c r="B42" s="43" t="inlineStr">
        <is>
          <t>Taxable savings end at the basic rate limit</t>
        </is>
      </c>
      <c r="C42" s="45">
        <f>MIN(MIN(N($C$14),$C$29),MAX(MAX(0,$C$29-N($C$15)),N($C$14)+$C$28-$C$23))</f>
        <v/>
      </c>
      <c r="D42" s="45">
        <f>ROUND(MAX(0,MIN(($C$28+MAX(0,N($C$14)-C42)),$C$23)-($C$28+MIN(MAX(0,N($C$14)-C42),MAX(0,'Rates 2026-27'!$C$16-$C$28))+MIN(MAX(0,N($C$14)-C42)-MIN(MAX(0,N($C$14)-C42),MAX(0,'Rates 2026-27'!$C$16-$C$28)),$C$37)))*'Rates 2026-27'!$C$12,2)+ROUND(MAX(0,MIN(($C$28+MAX(0,N($C$14)-C42)),$C$24)-MAX(($C$28+MIN(MAX(0,N($C$14)-C42),MAX(0,'Rates 2026-27'!$C$16-$C$28))+MIN(MAX(0,N($C$14)-C42)-MIN(MAX(0,N($C$14)-C42),MAX(0,'Rates 2026-27'!$C$16-$C$28)),$C$37)),$C$23))*'Rates 2026-27'!$C$13,2)+ROUND(MAX(0,($C$28+MAX(0,N($C$14)-C42))-MAX(($C$28+MIN(MAX(0,N($C$14)-C42),MAX(0,'Rates 2026-27'!$C$16-$C$28))+MIN(MAX(0,N($C$14)-C42)-MIN(MAX(0,N($C$14)-C42),MAX(0,'Rates 2026-27'!$C$16-$C$28)),$C$37)),$C$24))*'Rates 2026-27'!$C$14,2)+ROUND(MAX(0,MIN(($C$28+MAX(0,N($C$14)-C42)+MAX(0,N($C$15)-MIN(N($C$15),$C$29-C42))),$C$23)-($C$28+MAX(0,N($C$14)-C42)+MIN(MAX(0,N($C$15)-MIN(N($C$15),$C$29-C42)),'Rates 2026-27'!$C$20)))*'Rates 2026-27'!$C$21,2)+ROUND(MAX(0,MIN(($C$28+MAX(0,N($C$14)-C42)+MAX(0,N($C$15)-MIN(N($C$15),$C$29-C42))),$C$24)-MAX(($C$28+MAX(0,N($C$14)-C42)+MIN(MAX(0,N($C$15)-MIN(N($C$15),$C$29-C42)),'Rates 2026-27'!$C$20)),$C$23))*'Rates 2026-27'!$C$22,2)+ROUND(MAX(0,($C$28+MAX(0,N($C$14)-C42)+MAX(0,N($C$15)-MIN(N($C$15),$C$29-C42)))-MAX(($C$28+MAX(0,N($C$14)-C42)+MIN(MAX(0,N($C$15)-MIN(N($C$15),$C$29-C42)),'Rates 2026-27'!$C$20)),$C$24))*'Rates 2026-27'!$C$23,2)</f>
        <v/>
      </c>
    </row>
    <row r="43" ht="22" customHeight="1" s="19">
      <c r="B43" s="43" t="inlineStr">
        <is>
          <t>Taxable savings end at the higher rate limit</t>
        </is>
      </c>
      <c r="C43" s="45">
        <f>MIN(MIN(N($C$14),$C$29),MAX(MAX(0,$C$29-N($C$15)),N($C$14)+$C$28-$C$24))</f>
        <v/>
      </c>
      <c r="D43" s="45">
        <f>ROUND(MAX(0,MIN(($C$28+MAX(0,N($C$14)-C43)),$C$23)-($C$28+MIN(MAX(0,N($C$14)-C43),MAX(0,'Rates 2026-27'!$C$16-$C$28))+MIN(MAX(0,N($C$14)-C43)-MIN(MAX(0,N($C$14)-C43),MAX(0,'Rates 2026-27'!$C$16-$C$28)),$C$37)))*'Rates 2026-27'!$C$12,2)+ROUND(MAX(0,MIN(($C$28+MAX(0,N($C$14)-C43)),$C$24)-MAX(($C$28+MIN(MAX(0,N($C$14)-C43),MAX(0,'Rates 2026-27'!$C$16-$C$28))+MIN(MAX(0,N($C$14)-C43)-MIN(MAX(0,N($C$14)-C43),MAX(0,'Rates 2026-27'!$C$16-$C$28)),$C$37)),$C$23))*'Rates 2026-27'!$C$13,2)+ROUND(MAX(0,($C$28+MAX(0,N($C$14)-C43))-MAX(($C$28+MIN(MAX(0,N($C$14)-C43),MAX(0,'Rates 2026-27'!$C$16-$C$28))+MIN(MAX(0,N($C$14)-C43)-MIN(MAX(0,N($C$14)-C43),MAX(0,'Rates 2026-27'!$C$16-$C$28)),$C$37)),$C$24))*'Rates 2026-27'!$C$14,2)+ROUND(MAX(0,MIN(($C$28+MAX(0,N($C$14)-C43)+MAX(0,N($C$15)-MIN(N($C$15),$C$29-C43))),$C$23)-($C$28+MAX(0,N($C$14)-C43)+MIN(MAX(0,N($C$15)-MIN(N($C$15),$C$29-C43)),'Rates 2026-27'!$C$20)))*'Rates 2026-27'!$C$21,2)+ROUND(MAX(0,MIN(($C$28+MAX(0,N($C$14)-C43)+MAX(0,N($C$15)-MIN(N($C$15),$C$29-C43))),$C$24)-MAX(($C$28+MAX(0,N($C$14)-C43)+MIN(MAX(0,N($C$15)-MIN(N($C$15),$C$29-C43)),'Rates 2026-27'!$C$20)),$C$23))*'Rates 2026-27'!$C$22,2)+ROUND(MAX(0,($C$28+MAX(0,N($C$14)-C43)+MAX(0,N($C$15)-MIN(N($C$15),$C$29-C43)))-MAX(($C$28+MAX(0,N($C$14)-C43)+MIN(MAX(0,N($C$15)-MIN(N($C$15),$C$29-C43)),'Rates 2026-27'!$C$20)),$C$24))*'Rates 2026-27'!$C$23,2)</f>
        <v/>
      </c>
    </row>
    <row r="44" ht="22" customHeight="1" s="19">
      <c r="B44" s="43" t="inlineStr">
        <is>
          <t>Dividends left to tax equal the Dividend Allowance</t>
        </is>
      </c>
      <c r="C44" s="45">
        <f>MIN(MIN(N($C$14),$C$29),MAX(MAX(0,$C$29-N($C$15)),'Rates 2026-27'!$C$20+$C$29-N($C$15)))</f>
        <v/>
      </c>
      <c r="D44" s="45">
        <f>ROUND(MAX(0,MIN(($C$28+MAX(0,N($C$14)-C44)),$C$23)-($C$28+MIN(MAX(0,N($C$14)-C44),MAX(0,'Rates 2026-27'!$C$16-$C$28))+MIN(MAX(0,N($C$14)-C44)-MIN(MAX(0,N($C$14)-C44),MAX(0,'Rates 2026-27'!$C$16-$C$28)),$C$37)))*'Rates 2026-27'!$C$12,2)+ROUND(MAX(0,MIN(($C$28+MAX(0,N($C$14)-C44)),$C$24)-MAX(($C$28+MIN(MAX(0,N($C$14)-C44),MAX(0,'Rates 2026-27'!$C$16-$C$28))+MIN(MAX(0,N($C$14)-C44)-MIN(MAX(0,N($C$14)-C44),MAX(0,'Rates 2026-27'!$C$16-$C$28)),$C$37)),$C$23))*'Rates 2026-27'!$C$13,2)+ROUND(MAX(0,($C$28+MAX(0,N($C$14)-C44))-MAX(($C$28+MIN(MAX(0,N($C$14)-C44),MAX(0,'Rates 2026-27'!$C$16-$C$28))+MIN(MAX(0,N($C$14)-C44)-MIN(MAX(0,N($C$14)-C44),MAX(0,'Rates 2026-27'!$C$16-$C$28)),$C$37)),$C$24))*'Rates 2026-27'!$C$14,2)+ROUND(MAX(0,MIN(($C$28+MAX(0,N($C$14)-C44)+MAX(0,N($C$15)-MIN(N($C$15),$C$29-C44))),$C$23)-($C$28+MAX(0,N($C$14)-C44)+MIN(MAX(0,N($C$15)-MIN(N($C$15),$C$29-C44)),'Rates 2026-27'!$C$20)))*'Rates 2026-27'!$C$21,2)+ROUND(MAX(0,MIN(($C$28+MAX(0,N($C$14)-C44)+MAX(0,N($C$15)-MIN(N($C$15),$C$29-C44))),$C$24)-MAX(($C$28+MAX(0,N($C$14)-C44)+MIN(MAX(0,N($C$15)-MIN(N($C$15),$C$29-C44)),'Rates 2026-27'!$C$20)),$C$23))*'Rates 2026-27'!$C$22,2)+ROUND(MAX(0,($C$28+MAX(0,N($C$14)-C44)+MAX(0,N($C$15)-MIN(N($C$15),$C$29-C44)))-MAX(($C$28+MAX(0,N($C$14)-C44)+MIN(MAX(0,N($C$15)-MIN(N($C$15),$C$29-C44)),'Rates 2026-27'!$C$20)),$C$24))*'Rates 2026-27'!$C$23,2)</f>
        <v/>
      </c>
    </row>
    <row r="45" ht="22" customHeight="1" s="19">
      <c r="B45" s="43" t="inlineStr">
        <is>
          <t>Dividend Allowance ends at the basic rate limit</t>
        </is>
      </c>
      <c r="C45" s="45">
        <f>MIN(MIN(N($C$14),$C$29),MAX(MAX(0,$C$29-N($C$15)),N($C$14)+$C$28+'Rates 2026-27'!$C$20-$C$23))</f>
        <v/>
      </c>
      <c r="D45" s="45">
        <f>ROUND(MAX(0,MIN(($C$28+MAX(0,N($C$14)-C45)),$C$23)-($C$28+MIN(MAX(0,N($C$14)-C45),MAX(0,'Rates 2026-27'!$C$16-$C$28))+MIN(MAX(0,N($C$14)-C45)-MIN(MAX(0,N($C$14)-C45),MAX(0,'Rates 2026-27'!$C$16-$C$28)),$C$37)))*'Rates 2026-27'!$C$12,2)+ROUND(MAX(0,MIN(($C$28+MAX(0,N($C$14)-C45)),$C$24)-MAX(($C$28+MIN(MAX(0,N($C$14)-C45),MAX(0,'Rates 2026-27'!$C$16-$C$28))+MIN(MAX(0,N($C$14)-C45)-MIN(MAX(0,N($C$14)-C45),MAX(0,'Rates 2026-27'!$C$16-$C$28)),$C$37)),$C$23))*'Rates 2026-27'!$C$13,2)+ROUND(MAX(0,($C$28+MAX(0,N($C$14)-C45))-MAX(($C$28+MIN(MAX(0,N($C$14)-C45),MAX(0,'Rates 2026-27'!$C$16-$C$28))+MIN(MAX(0,N($C$14)-C45)-MIN(MAX(0,N($C$14)-C45),MAX(0,'Rates 2026-27'!$C$16-$C$28)),$C$37)),$C$24))*'Rates 2026-27'!$C$14,2)+ROUND(MAX(0,MIN(($C$28+MAX(0,N($C$14)-C45)+MAX(0,N($C$15)-MIN(N($C$15),$C$29-C45))),$C$23)-($C$28+MAX(0,N($C$14)-C45)+MIN(MAX(0,N($C$15)-MIN(N($C$15),$C$29-C45)),'Rates 2026-27'!$C$20)))*'Rates 2026-27'!$C$21,2)+ROUND(MAX(0,MIN(($C$28+MAX(0,N($C$14)-C45)+MAX(0,N($C$15)-MIN(N($C$15),$C$29-C45))),$C$24)-MAX(($C$28+MAX(0,N($C$14)-C45)+MIN(MAX(0,N($C$15)-MIN(N($C$15),$C$29-C45)),'Rates 2026-27'!$C$20)),$C$23))*'Rates 2026-27'!$C$22,2)+ROUND(MAX(0,($C$28+MAX(0,N($C$14)-C45)+MAX(0,N($C$15)-MIN(N($C$15),$C$29-C45)))-MAX(($C$28+MAX(0,N($C$14)-C45)+MIN(MAX(0,N($C$15)-MIN(N($C$15),$C$29-C45)),'Rates 2026-27'!$C$20)),$C$24))*'Rates 2026-27'!$C$23,2)</f>
        <v/>
      </c>
    </row>
    <row r="46" ht="22" customHeight="1" s="19">
      <c r="B46" s="43" t="inlineStr">
        <is>
          <t>Dividend Allowance ends at the higher rate limit</t>
        </is>
      </c>
      <c r="C46" s="45">
        <f>MIN(MIN(N($C$14),$C$29),MAX(MAX(0,$C$29-N($C$15)),N($C$14)+$C$28+'Rates 2026-27'!$C$20-$C$24))</f>
        <v/>
      </c>
      <c r="D46" s="45">
        <f>ROUND(MAX(0,MIN(($C$28+MAX(0,N($C$14)-C46)),$C$23)-($C$28+MIN(MAX(0,N($C$14)-C46),MAX(0,'Rates 2026-27'!$C$16-$C$28))+MIN(MAX(0,N($C$14)-C46)-MIN(MAX(0,N($C$14)-C46),MAX(0,'Rates 2026-27'!$C$16-$C$28)),$C$37)))*'Rates 2026-27'!$C$12,2)+ROUND(MAX(0,MIN(($C$28+MAX(0,N($C$14)-C46)),$C$24)-MAX(($C$28+MIN(MAX(0,N($C$14)-C46),MAX(0,'Rates 2026-27'!$C$16-$C$28))+MIN(MAX(0,N($C$14)-C46)-MIN(MAX(0,N($C$14)-C46),MAX(0,'Rates 2026-27'!$C$16-$C$28)),$C$37)),$C$23))*'Rates 2026-27'!$C$13,2)+ROUND(MAX(0,($C$28+MAX(0,N($C$14)-C46))-MAX(($C$28+MIN(MAX(0,N($C$14)-C46),MAX(0,'Rates 2026-27'!$C$16-$C$28))+MIN(MAX(0,N($C$14)-C46)-MIN(MAX(0,N($C$14)-C46),MAX(0,'Rates 2026-27'!$C$16-$C$28)),$C$37)),$C$24))*'Rates 2026-27'!$C$14,2)+ROUND(MAX(0,MIN(($C$28+MAX(0,N($C$14)-C46)+MAX(0,N($C$15)-MIN(N($C$15),$C$29-C46))),$C$23)-($C$28+MAX(0,N($C$14)-C46)+MIN(MAX(0,N($C$15)-MIN(N($C$15),$C$29-C46)),'Rates 2026-27'!$C$20)))*'Rates 2026-27'!$C$21,2)+ROUND(MAX(0,MIN(($C$28+MAX(0,N($C$14)-C46)+MAX(0,N($C$15)-MIN(N($C$15),$C$29-C46))),$C$24)-MAX(($C$28+MAX(0,N($C$14)-C46)+MIN(MAX(0,N($C$15)-MIN(N($C$15),$C$29-C46)),'Rates 2026-27'!$C$20)),$C$23))*'Rates 2026-27'!$C$22,2)+ROUND(MAX(0,($C$28+MAX(0,N($C$14)-C46)+MAX(0,N($C$15)-MIN(N($C$15),$C$29-C46)))-MAX(($C$28+MAX(0,N($C$14)-C46)+MIN(MAX(0,N($C$15)-MIN(N($C$15),$C$29-C46)),'Rates 2026-27'!$C$20)),$C$24))*'Rates 2026-27'!$C$23,2)</f>
        <v/>
      </c>
    </row>
    <row r="47" ht="36" customHeight="1" s="19">
      <c r="B47" s="46" t="inlineStr">
        <is>
          <t>Candidate used: the one with the lowest tax (ITA 2007 s25)</t>
        </is>
      </c>
      <c r="C47" s="49">
        <f>MATCH(MIN(D38:D46),D38:D46,0)</f>
        <v/>
      </c>
      <c r="D47" s="49" t="n"/>
    </row>
    <row r="48"/>
    <row r="49" ht="24" customHeight="1" s="19">
      <c r="B49" s="41" t="inlineStr">
        <is>
          <t>INCOME TAX</t>
        </is>
      </c>
      <c r="C49" s="48" t="inlineStr">
        <is>
          <t>Income £</t>
        </is>
      </c>
      <c r="D49" s="48" t="inlineStr">
        <is>
          <t>Tax £</t>
        </is>
      </c>
    </row>
    <row r="50" ht="22" customHeight="1" s="19">
      <c r="B50" s="43" t="inlineStr">
        <is>
          <t>Non-savings income at the basic rate (20%)</t>
        </is>
      </c>
      <c r="C50" s="45">
        <f>MIN($C$28,$C$23)</f>
        <v/>
      </c>
      <c r="D50" s="45">
        <f>ROUND(C50*'Rates 2026-27'!$C$12,2)</f>
        <v/>
      </c>
    </row>
    <row r="51" ht="22" customHeight="1" s="19">
      <c r="B51" s="43" t="inlineStr">
        <is>
          <t>Non-savings income at the higher rate (40%)</t>
        </is>
      </c>
      <c r="C51" s="45">
        <f>MAX(0,MIN($C$28,$C$24)-$C$23)</f>
        <v/>
      </c>
      <c r="D51" s="45">
        <f>ROUND(C51*'Rates 2026-27'!$C$13,2)</f>
        <v/>
      </c>
    </row>
    <row r="52" ht="22" customHeight="1" s="19">
      <c r="B52" s="43" t="inlineStr">
        <is>
          <t>Non-savings income at the additional rate (45%)</t>
        </is>
      </c>
      <c r="C52" s="45">
        <f>MAX(0,$C$28-$C$24)</f>
        <v/>
      </c>
      <c r="D52" s="45">
        <f>ROUND(C52*'Rates 2026-27'!$C$14,2)</f>
        <v/>
      </c>
    </row>
    <row r="53" ht="22" customHeight="1" s="19">
      <c r="B53" s="43" t="inlineStr">
        <is>
          <t>Savings at the starting rate for savings (0%)</t>
        </is>
      </c>
      <c r="C53" s="45">
        <f>MIN($C$32,MAX(0,'Rates 2026-27'!$C$16-$C$28))</f>
        <v/>
      </c>
      <c r="D53" s="45" t="n">
        <v>0</v>
      </c>
    </row>
    <row r="54" ht="22" customHeight="1" s="19">
      <c r="B54" s="43" t="inlineStr">
        <is>
          <t>Savings covered by the Personal Savings Allowance (0%)</t>
        </is>
      </c>
      <c r="C54" s="45">
        <f>MIN($C$32-$C$53,$C$37)</f>
        <v/>
      </c>
      <c r="D54" s="45" t="n">
        <v>0</v>
      </c>
    </row>
    <row r="55" ht="22" customHeight="1" s="19">
      <c r="B55" s="43" t="inlineStr">
        <is>
          <t>Savings at the basic rate (20%)</t>
        </is>
      </c>
      <c r="C55" s="45">
        <f>MAX(0,MIN(($C$28+$C$32),$C$23)-($C$28+$C$53+$C$54))</f>
        <v/>
      </c>
      <c r="D55" s="45">
        <f>ROUND(C55*'Rates 2026-27'!$C$12,2)</f>
        <v/>
      </c>
    </row>
    <row r="56" ht="22" customHeight="1" s="19">
      <c r="B56" s="43" t="inlineStr">
        <is>
          <t>Savings at the higher rate (40%)</t>
        </is>
      </c>
      <c r="C56" s="45">
        <f>MAX(0,MIN(($C$28+$C$32),$C$24)-MAX(($C$28+$C$53+$C$54),$C$23))</f>
        <v/>
      </c>
      <c r="D56" s="45">
        <f>ROUND(C56*'Rates 2026-27'!$C$13,2)</f>
        <v/>
      </c>
    </row>
    <row r="57" ht="22" customHeight="1" s="19">
      <c r="B57" s="43" t="inlineStr">
        <is>
          <t>Savings at the additional rate (45%)</t>
        </is>
      </c>
      <c r="C57" s="45">
        <f>MAX(0,($C$28+$C$32)-MAX(($C$28+$C$53+$C$54),$C$24))</f>
        <v/>
      </c>
      <c r="D57" s="45">
        <f>ROUND(C57*'Rates 2026-27'!$C$14,2)</f>
        <v/>
      </c>
    </row>
    <row r="58" ht="22" customHeight="1" s="19">
      <c r="B58" s="43" t="inlineStr">
        <is>
          <t>Dividends covered by the Dividend Allowance (0%)</t>
        </is>
      </c>
      <c r="C58" s="45">
        <f>MIN($C$33,'Rates 2026-27'!$C$20)</f>
        <v/>
      </c>
      <c r="D58" s="45" t="n">
        <v>0</v>
      </c>
    </row>
    <row r="59" ht="22" customHeight="1" s="19">
      <c r="B59" s="43" t="inlineStr">
        <is>
          <t>Dividends at the ordinary rate (10.75%)</t>
        </is>
      </c>
      <c r="C59" s="45">
        <f>MAX(0,MIN(($C$28+$C$32+$C$33),$C$23)-($C$28+$C$32+$C$58))</f>
        <v/>
      </c>
      <c r="D59" s="45">
        <f>ROUND(C59*'Rates 2026-27'!$C$21,2)</f>
        <v/>
      </c>
    </row>
    <row r="60" ht="22" customHeight="1" s="19">
      <c r="B60" s="43" t="inlineStr">
        <is>
          <t>Dividends at the upper rate (35.75%)</t>
        </is>
      </c>
      <c r="C60" s="45">
        <f>MAX(0,MIN(($C$28+$C$32+$C$33),$C$24)-MAX(($C$28+$C$32+$C$58),$C$23))</f>
        <v/>
      </c>
      <c r="D60" s="45">
        <f>ROUND(C60*'Rates 2026-27'!$C$22,2)</f>
        <v/>
      </c>
    </row>
    <row r="61" ht="22" customHeight="1" s="19">
      <c r="B61" s="43" t="inlineStr">
        <is>
          <t>Dividends at the additional rate (39.35%)</t>
        </is>
      </c>
      <c r="C61" s="45">
        <f>MAX(0,($C$28+$C$32+$C$33)-MAX(($C$28+$C$32+$C$58),$C$24))</f>
        <v/>
      </c>
      <c r="D61" s="45">
        <f>ROUND(C61*'Rates 2026-27'!$C$23,2)</f>
        <v/>
      </c>
    </row>
    <row r="62" ht="22" customHeight="1" s="19">
      <c r="B62" s="46" t="inlineStr">
        <is>
          <t>Total income tax</t>
        </is>
      </c>
      <c r="C62" s="47">
        <f>SUM(C50:C61)</f>
        <v/>
      </c>
      <c r="D62" s="47">
        <f>SUM(D50:D61)</f>
        <v/>
      </c>
    </row>
    <row r="63"/>
    <row r="64" ht="24" customHeight="1" s="19">
      <c r="B64" s="41" t="inlineStr">
        <is>
          <t>NATIONAL INSURANCE (SELF-EMPLOYED)</t>
        </is>
      </c>
      <c r="C64" s="48" t="inlineStr">
        <is>
          <t>Income £</t>
        </is>
      </c>
      <c r="D64" s="48" t="inlineStr">
        <is>
          <t>Tax £</t>
        </is>
      </c>
    </row>
    <row r="65" ht="22" customHeight="1" s="19">
      <c r="B65" s="50" t="inlineStr">
        <is>
          <t>Over State Pension age on 6 April 2026?</t>
        </is>
      </c>
      <c r="C65" s="51" t="inlineStr">
        <is>
          <t>No</t>
        </is>
      </c>
      <c r="D65" s="52" t="n"/>
    </row>
    <row r="66" ht="22" customHeight="1" s="19">
      <c r="B66" s="43" t="inlineStr">
        <is>
          <t>Class 4 at the main rate (6%) on profits £12,570 to £50,270</t>
        </is>
      </c>
      <c r="C66" s="45">
        <f>IF($C$65="Yes",0,MAX(0,MIN(N($C$11),'Rates 2026-27'!$C$26)-'Rates 2026-27'!$C$25))</f>
        <v/>
      </c>
      <c r="D66" s="45">
        <f>ROUND(C66*'Rates 2026-27'!$C$27,2)</f>
        <v/>
      </c>
    </row>
    <row r="67" ht="22" customHeight="1" s="19">
      <c r="B67" s="43" t="inlineStr">
        <is>
          <t>Class 4 at 2% on profits above £50,270</t>
        </is>
      </c>
      <c r="C67" s="45">
        <f>IF($C$65="Yes",0,MAX(0,$C$11-'Rates 2026-27'!$C$26))</f>
        <v/>
      </c>
      <c r="D67" s="45">
        <f>ROUND(C67*'Rates 2026-27'!$C$28,2)</f>
        <v/>
      </c>
    </row>
    <row r="68" ht="22" customHeight="1" s="19">
      <c r="B68" s="50" t="inlineStr">
        <is>
          <t>Pay voluntary Class 2? (only if profits are under £7,105)</t>
        </is>
      </c>
      <c r="C68" s="51" t="inlineStr">
        <is>
          <t>No</t>
        </is>
      </c>
      <c r="D68" s="45">
        <f>IF(AND($C$68="Yes",NOT($C$65="Yes"),$C$11&lt;&gt;"",N($C$11)&lt;'Rates 2026-27'!$C$29),ROUND('Rates 2026-27'!$C$30*MIN(N($C$69),'Rates 2026-27'!$C$31),2),0)</f>
        <v/>
      </c>
    </row>
    <row r="69" ht="22" customHeight="1" s="19">
      <c r="B69" s="50" t="inlineStr">
        <is>
          <t>Weeks of voluntary Class 2</t>
        </is>
      </c>
      <c r="C69" s="53" t="n">
        <v>52</v>
      </c>
      <c r="D69" s="52" t="n"/>
    </row>
    <row r="70" ht="20" customHeight="1" s="19">
      <c r="B70" s="54" t="inlineStr">
        <is>
          <t>Use fewer weeks if you reached State Pension age, or started or stopped trading, during 2026-27.</t>
        </is>
      </c>
    </row>
    <row r="71" ht="22" customHeight="1" s="19">
      <c r="B71" s="46" t="inlineStr">
        <is>
          <t>Total National Insurance</t>
        </is>
      </c>
      <c r="C71" s="47" t="n"/>
      <c r="D71" s="47">
        <f>SUM(D66:D68)</f>
        <v/>
      </c>
    </row>
    <row r="72"/>
    <row r="73" ht="24" customHeight="1" s="19">
      <c r="B73" s="41" t="inlineStr">
        <is>
          <t>WHAT YOU PAY</t>
        </is>
      </c>
      <c r="C73" s="42" t="n"/>
      <c r="D73" s="42" t="n"/>
    </row>
    <row r="74" ht="22" customHeight="1" s="19">
      <c r="B74" s="46" t="inlineStr">
        <is>
          <t>Income tax and National Insurance for 2026-27</t>
        </is>
      </c>
      <c r="C74" s="47">
        <f>$D$62+$D$71</f>
        <v/>
      </c>
      <c r="D74" s="47" t="n"/>
    </row>
    <row r="75" ht="22" customHeight="1" s="19">
      <c r="B75" s="43" t="inlineStr">
        <is>
          <t>Less: tax already taken off (PAYE on P60s and pensions)</t>
        </is>
      </c>
      <c r="C75" s="44" t="n"/>
      <c r="D75" s="45" t="n"/>
    </row>
    <row r="76" ht="22" customHeight="1" s="19">
      <c r="B76" s="43" t="inlineStr">
        <is>
          <t>Less: payments on account already made for 2026-27</t>
        </is>
      </c>
      <c r="C76" s="44" t="n"/>
      <c r="D76" s="45" t="n"/>
    </row>
    <row r="77" ht="36" customHeight="1" s="19">
      <c r="B77" s="46" t="inlineStr">
        <is>
          <t>Balancing payment due 31 January 2028 (a negative figure is a repayment)</t>
        </is>
      </c>
      <c r="C77" s="47">
        <f>$C$74-$C$75-$C$76</f>
        <v/>
      </c>
      <c r="D77" s="47" t="n"/>
    </row>
    <row r="78" ht="36" customHeight="1" s="19">
      <c r="B78" s="43" t="inlineStr">
        <is>
          <t>Amount used for payments on account (income tax and Class 4, less tax taken off)</t>
        </is>
      </c>
      <c r="C78" s="45">
        <f>MAX(0,$D$62+$D$66+$D$67-$C$75)</f>
        <v/>
      </c>
      <c r="D78" s="45" t="n"/>
    </row>
    <row r="79" ht="22" customHeight="1" s="19">
      <c r="B79" s="50" t="inlineStr">
        <is>
          <t>Payments on account needed for 2027-28?</t>
        </is>
      </c>
      <c r="C79" s="55">
        <f>IF(OR($C$78&lt;'Rates 2026-27'!$C$33,AND(($D$62+$D$66+$D$67)&gt;0,$C$75&gt;'Rates 2026-27'!$C$34*($D$62+$D$66+$D$67))),"No","Yes")</f>
        <v/>
      </c>
      <c r="D79" s="52" t="n"/>
    </row>
    <row r="80" ht="36" customHeight="1" s="19">
      <c r="B80" s="43" t="inlineStr">
        <is>
          <t>Each payment on account for 2027-28 (31 January and 31 July 2028)</t>
        </is>
      </c>
      <c r="C80" s="45">
        <f>IF($C$79="Yes",ROUNDDOWN($C$78*'Rates 2026-27'!$C$35,2),0)</f>
        <v/>
      </c>
      <c r="D80" s="45" t="n"/>
    </row>
    <row r="81" ht="36" customHeight="1" s="19">
      <c r="B81" s="46" t="inlineStr">
        <is>
          <t>Total to pay by 31 January 2028 (balancing payment plus first payment on account)</t>
        </is>
      </c>
      <c r="C81" s="47">
        <f>$C$77+$C$80</f>
        <v/>
      </c>
      <c r="D81" s="47" t="n"/>
    </row>
    <row r="82"/>
    <row r="83">
      <c r="B83" s="56" t="inlineStr">
        <is>
          <t>Self-check: bands add up and match the split used</t>
        </is>
      </c>
      <c r="C83" s="57">
        <f>IF(AND(ROUND(SUM(C50:C61)-$C$34,2)=0,ROUND(SUM(D53:D61)-INDEX(D38:D46,$C$47),2)=0,ROUND($C$30+$C$31-MIN($C$29,N($C$14)+N($C$15)),2)=0),"OK","Check")</f>
        <v/>
      </c>
    </row>
  </sheetData>
  <sheetProtection selectLockedCells="0" selectUnlockedCells="0" sheet="1" objects="0" insertRows="1" insertHyperlinks="1" autoFilter="1" scenarios="0" formatColumns="1" deleteColumns="1" insertColumns="1" pivotTables="1" deleteRows="1" formatCells="1" formatRows="1" sort="1"/>
  <mergeCells count="3">
    <mergeCell ref="B3:D3"/>
    <mergeCell ref="B70:D70"/>
    <mergeCell ref="B4:D4"/>
  </mergeCells>
  <conditionalFormatting sqref="C83">
    <cfRule type="expression" priority="1" dxfId="0">
      <formula>$C$83="Check"</formula>
    </cfRule>
  </conditionalFormatting>
  <dataValidations count="4">
    <dataValidation sqref="C65" showDropDown="0" showInputMessage="0" showErrorMessage="0" allowBlank="0" type="list">
      <formula1>"No,Yes"</formula1>
    </dataValidation>
    <dataValidation sqref="C68" showDropDown="0" showInputMessage="0" showErrorMessage="0" allowBlank="0" type="list">
      <formula1>"No,Yes"</formula1>
    </dataValidation>
    <dataValidation sqref="C69" showDropDown="0" showInputMessage="0" showErrorMessage="1" allowBlank="1" error="Enter a whole number of weeks, from 0 to the weeks in the tax year." type="whole" operator="between">
      <formula1>0</formula1>
      <formula2>'Rates 2026-27'!$C$31</formula2>
    </dataValidation>
    <dataValidation sqref="C10 C11 C12 C13 C14 C15 C19 C20 C75 C76" showDropDown="0" showInputMessage="0" showErrorMessage="1" allowBlank="1" error="Enter an amount in pounds (0 or more)." type="decimal" operator="greaterThanOrEqual">
      <formula1>0</formula1>
    </dataValidation>
  </dataValidations>
  <pageMargins left="0.25" right="0.25" top="0.45" bottom="0.7" header="0.3" footer="0.3"/>
  <pageSetup orientation="portrait" paperSize="9" fitToHeight="0" fitToWidth="1"/>
  <headerFooter>
    <oddHeader/>
    <oddFooter>&amp;C&amp;9aligned.tax  ·  free templates for UK small businesses  ·  aligned.tax/templates</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1E40AF"/>
    <outlinePr summaryBelow="1" summaryRight="1"/>
    <pageSetUpPr fitToPage="1"/>
  </sheetPr>
  <dimension ref="A1:D35"/>
  <sheetViews>
    <sheetView showGridLines="0" tabSelected="0" workbookViewId="0">
      <selection activeCell="A1" sqref="A1"/>
    </sheetView>
  </sheetViews>
  <sheetFormatPr baseColWidth="8" defaultRowHeight="15"/>
  <cols>
    <col width="2.5" customWidth="1" style="19" min="1" max="1"/>
    <col width="58" customWidth="1" style="19" min="2" max="2"/>
    <col width="14" customWidth="1" style="19" min="3" max="3"/>
    <col width="78" customWidth="1" style="19" min="4" max="4"/>
  </cols>
  <sheetData>
    <row r="1"/>
    <row r="2" ht="32" customHeight="1" s="19">
      <c r="B2" s="58" t="inlineStr">
        <is>
          <t>Rates 2026-27</t>
        </is>
      </c>
    </row>
    <row r="3">
      <c r="B3" s="36" t="inlineStr">
        <is>
          <t>Tax year 6 April 2026 to 5 April 2027. Checked against gov.uk in October 2026. Rates for Scotland differ for non-savings income and are not included.</t>
        </is>
      </c>
    </row>
    <row r="4"/>
    <row r="5" ht="24" customHeight="1" s="19">
      <c r="B5" s="59" t="inlineStr">
        <is>
          <t>Rate or threshold</t>
        </is>
      </c>
      <c r="C5" s="60" t="inlineStr">
        <is>
          <t>2026-27</t>
        </is>
      </c>
      <c r="D5" s="59" t="inlineStr">
        <is>
          <t>Source</t>
        </is>
      </c>
    </row>
    <row r="6" ht="24" customHeight="1" s="19">
      <c r="B6" s="61" t="inlineStr">
        <is>
          <t>Income tax (England, Wales and Northern Ireland)</t>
        </is>
      </c>
    </row>
    <row r="7" ht="20" customHeight="1" s="19">
      <c r="B7" s="62" t="inlineStr">
        <is>
          <t>Personal Allowance</t>
        </is>
      </c>
      <c r="C7" s="63" t="n">
        <v>12570</v>
      </c>
      <c r="D7" s="64" t="inlineStr">
        <is>
          <t>gov.uk/government/publications/rates-and-allowances-income-tax</t>
        </is>
      </c>
    </row>
    <row r="8" ht="20" customHeight="1" s="19">
      <c r="B8" s="62" t="inlineStr">
        <is>
          <t>Income limit for Personal Allowance (adjusted net income)</t>
        </is>
      </c>
      <c r="C8" s="63" t="n">
        <v>100000</v>
      </c>
      <c r="D8" s="64" t="inlineStr">
        <is>
          <t>gov.uk/government/publications/rates-and-allowances-income-tax</t>
        </is>
      </c>
    </row>
    <row r="9" ht="20" customHeight="1" s="19">
      <c r="B9" s="62" t="inlineStr">
        <is>
          <t>Income over the limit that removes £1 of Personal Allowance</t>
        </is>
      </c>
      <c r="C9" s="65" t="n">
        <v>2</v>
      </c>
      <c r="D9" s="64" t="inlineStr">
        <is>
          <t>gov.uk/government/publications/rates-and-allowances-income-tax</t>
        </is>
      </c>
    </row>
    <row r="10" ht="20" customHeight="1" s="19">
      <c r="B10" s="62" t="inlineStr">
        <is>
          <t>Basic rate band (taxable income)</t>
        </is>
      </c>
      <c r="C10" s="63" t="n">
        <v>37700</v>
      </c>
      <c r="D10" s="64" t="inlineStr">
        <is>
          <t>gov.uk/government/publications/rates-and-allowances-income-tax</t>
        </is>
      </c>
    </row>
    <row r="11" ht="20" customHeight="1" s="19">
      <c r="B11" s="62" t="inlineStr">
        <is>
          <t>Higher rate limit (taxable income); additional rate above</t>
        </is>
      </c>
      <c r="C11" s="63" t="n">
        <v>125140</v>
      </c>
      <c r="D11" s="64" t="inlineStr">
        <is>
          <t>gov.uk/government/publications/rates-and-allowances-income-tax</t>
        </is>
      </c>
    </row>
    <row r="12" ht="20" customHeight="1" s="19">
      <c r="B12" s="62" t="inlineStr">
        <is>
          <t>Basic rate</t>
        </is>
      </c>
      <c r="C12" s="66" t="n">
        <v>0.2</v>
      </c>
      <c r="D12" s="64" t="inlineStr">
        <is>
          <t>gov.uk/government/publications/rates-and-allowances-income-tax</t>
        </is>
      </c>
    </row>
    <row r="13" ht="20" customHeight="1" s="19">
      <c r="B13" s="62" t="inlineStr">
        <is>
          <t>Higher rate</t>
        </is>
      </c>
      <c r="C13" s="66" t="n">
        <v>0.4</v>
      </c>
      <c r="D13" s="64" t="inlineStr">
        <is>
          <t>gov.uk/government/publications/rates-and-allowances-income-tax</t>
        </is>
      </c>
    </row>
    <row r="14" ht="20" customHeight="1" s="19">
      <c r="B14" s="62" t="inlineStr">
        <is>
          <t>Additional rate</t>
        </is>
      </c>
      <c r="C14" s="66" t="n">
        <v>0.45</v>
      </c>
      <c r="D14" s="64" t="inlineStr">
        <is>
          <t>gov.uk/government/publications/rates-and-allowances-income-tax</t>
        </is>
      </c>
    </row>
    <row r="15" ht="24" customHeight="1" s="19">
      <c r="B15" s="61" t="inlineStr">
        <is>
          <t>Savings and dividends</t>
        </is>
      </c>
    </row>
    <row r="16" ht="20" customHeight="1" s="19">
      <c r="B16" s="62" t="inlineStr">
        <is>
          <t>Starting rate for savings band (0%)</t>
        </is>
      </c>
      <c r="C16" s="63" t="n">
        <v>5000</v>
      </c>
      <c r="D16" s="64" t="inlineStr">
        <is>
          <t>gov.uk/government/publications/rates-and-allowances-income-tax</t>
        </is>
      </c>
    </row>
    <row r="17" ht="20" customHeight="1" s="19">
      <c r="B17" s="62" t="inlineStr">
        <is>
          <t>Personal Savings Allowance, basic rate taxpayer</t>
        </is>
      </c>
      <c r="C17" s="63" t="n">
        <v>1000</v>
      </c>
      <c r="D17" s="64" t="inlineStr">
        <is>
          <t>gov.uk/apply-tax-free-interest-on-savings/how-much-is-tax-free</t>
        </is>
      </c>
    </row>
    <row r="18" ht="20" customHeight="1" s="19">
      <c r="B18" s="62" t="inlineStr">
        <is>
          <t>Personal Savings Allowance, higher rate taxpayer</t>
        </is>
      </c>
      <c r="C18" s="63" t="n">
        <v>500</v>
      </c>
      <c r="D18" s="64" t="inlineStr">
        <is>
          <t>gov.uk/apply-tax-free-interest-on-savings/how-much-is-tax-free</t>
        </is>
      </c>
    </row>
    <row r="19" ht="20" customHeight="1" s="19">
      <c r="B19" s="62" t="inlineStr">
        <is>
          <t>Personal Savings Allowance, additional rate taxpayer</t>
        </is>
      </c>
      <c r="C19" s="63" t="n">
        <v>0</v>
      </c>
      <c r="D19" s="64" t="inlineStr">
        <is>
          <t>gov.uk/apply-tax-free-interest-on-savings/how-much-is-tax-free</t>
        </is>
      </c>
    </row>
    <row r="20" ht="20" customHeight="1" s="19">
      <c r="B20" s="62" t="inlineStr">
        <is>
          <t>Dividend Allowance</t>
        </is>
      </c>
      <c r="C20" s="63" t="n">
        <v>500</v>
      </c>
      <c r="D20" s="64" t="inlineStr">
        <is>
          <t>gov.uk/government/publications/rates-and-allowances-income-tax</t>
        </is>
      </c>
    </row>
    <row r="21" ht="20" customHeight="1" s="19">
      <c r="B21" s="62" t="inlineStr">
        <is>
          <t>Dividend ordinary rate</t>
        </is>
      </c>
      <c r="C21" s="67" t="n">
        <v>0.1075</v>
      </c>
      <c r="D21" s="64" t="inlineStr">
        <is>
          <t>gov.uk/government/publications/rates-and-allowances-income-tax</t>
        </is>
      </c>
    </row>
    <row r="22" ht="20" customHeight="1" s="19">
      <c r="B22" s="62" t="inlineStr">
        <is>
          <t>Dividend upper rate</t>
        </is>
      </c>
      <c r="C22" s="67" t="n">
        <v>0.3575</v>
      </c>
      <c r="D22" s="64" t="inlineStr">
        <is>
          <t>gov.uk/government/publications/rates-and-allowances-income-tax</t>
        </is>
      </c>
    </row>
    <row r="23" ht="20" customHeight="1" s="19">
      <c r="B23" s="62" t="inlineStr">
        <is>
          <t>Dividend additional rate</t>
        </is>
      </c>
      <c r="C23" s="67" t="n">
        <v>0.3935</v>
      </c>
      <c r="D23" s="64" t="inlineStr">
        <is>
          <t>gov.uk/government/publications/rates-and-allowances-income-tax</t>
        </is>
      </c>
    </row>
    <row r="24" ht="24" customHeight="1" s="19">
      <c r="B24" s="61" t="inlineStr">
        <is>
          <t>National Insurance for the self-employed</t>
        </is>
      </c>
    </row>
    <row r="25" ht="20" customHeight="1" s="19">
      <c r="B25" s="62" t="inlineStr">
        <is>
          <t>Class 4 Lower Profits Limit</t>
        </is>
      </c>
      <c r="C25" s="63" t="n">
        <v>12570</v>
      </c>
      <c r="D25" s="64" t="inlineStr">
        <is>
          <t>gov.uk/government/publications/rates-and-allowances-national-insurance-contributions</t>
        </is>
      </c>
    </row>
    <row r="26" ht="20" customHeight="1" s="19">
      <c r="B26" s="62" t="inlineStr">
        <is>
          <t>Class 4 Upper Profits Limit</t>
        </is>
      </c>
      <c r="C26" s="63" t="n">
        <v>50270</v>
      </c>
      <c r="D26" s="64" t="inlineStr">
        <is>
          <t>gov.uk/government/publications/rates-and-allowances-national-insurance-contributions</t>
        </is>
      </c>
    </row>
    <row r="27" ht="20" customHeight="1" s="19">
      <c r="B27" s="62" t="inlineStr">
        <is>
          <t>Class 4 main rate (between the limits)</t>
        </is>
      </c>
      <c r="C27" s="66" t="n">
        <v>0.06</v>
      </c>
      <c r="D27" s="64" t="inlineStr">
        <is>
          <t>gov.uk/government/publications/rates-and-allowances-national-insurance-contributions</t>
        </is>
      </c>
    </row>
    <row r="28" ht="20" customHeight="1" s="19">
      <c r="B28" s="62" t="inlineStr">
        <is>
          <t>Class 4 rate above the Upper Profits Limit</t>
        </is>
      </c>
      <c r="C28" s="66" t="n">
        <v>0.02</v>
      </c>
      <c r="D28" s="64" t="inlineStr">
        <is>
          <t>gov.uk/government/publications/rates-and-allowances-national-insurance-contributions</t>
        </is>
      </c>
    </row>
    <row r="29" ht="20" customHeight="1" s="19">
      <c r="B29" s="62" t="inlineStr">
        <is>
          <t>Class 2 Small Profits Threshold</t>
        </is>
      </c>
      <c r="C29" s="63" t="n">
        <v>7105</v>
      </c>
      <c r="D29" s="64" t="inlineStr">
        <is>
          <t>gov.uk/self-employed-national-insurance-rates</t>
        </is>
      </c>
    </row>
    <row r="30" ht="20" customHeight="1" s="19">
      <c r="B30" s="62" t="inlineStr">
        <is>
          <t>Class 2 voluntary weekly rate</t>
        </is>
      </c>
      <c r="C30" s="68" t="n">
        <v>3.65</v>
      </c>
      <c r="D30" s="64" t="inlineStr">
        <is>
          <t>gov.uk/self-employed-national-insurance-rates</t>
        </is>
      </c>
    </row>
    <row r="31" ht="20" customHeight="1" s="19">
      <c r="B31" s="62" t="inlineStr">
        <is>
          <t>Class 2 weeks in the tax year (the most you can enter)</t>
        </is>
      </c>
      <c r="C31" s="69" t="n">
        <v>52</v>
      </c>
      <c r="D31" s="64" t="inlineStr">
        <is>
          <t>gov.uk/self-employed-national-insurance-rates</t>
        </is>
      </c>
    </row>
    <row r="32" ht="24" customHeight="1" s="19">
      <c r="B32" s="61" t="inlineStr">
        <is>
          <t>Payments on account</t>
        </is>
      </c>
    </row>
    <row r="33" ht="20" customHeight="1" s="19">
      <c r="B33" s="62" t="inlineStr">
        <is>
          <t>No payments on account if the amount due is under</t>
        </is>
      </c>
      <c r="C33" s="63" t="n">
        <v>1000</v>
      </c>
      <c r="D33" s="64" t="inlineStr">
        <is>
          <t>gov.uk/understand-self-assessment-bill/payments-on-account</t>
        </is>
      </c>
    </row>
    <row r="34" ht="20" customHeight="1" s="19">
      <c r="B34" s="62" t="inlineStr">
        <is>
          <t>...or if more than this share was taxed at source</t>
        </is>
      </c>
      <c r="C34" s="66" t="n">
        <v>0.8</v>
      </c>
      <c r="D34" s="64" t="inlineStr">
        <is>
          <t>gov.uk/understand-self-assessment-bill/payments-on-account</t>
        </is>
      </c>
    </row>
    <row r="35" ht="20" customHeight="1" s="19">
      <c r="B35" s="62" t="inlineStr">
        <is>
          <t>Each payment on account (share of the amount due)</t>
        </is>
      </c>
      <c r="C35" s="66" t="n">
        <v>0.5</v>
      </c>
      <c r="D35" s="64" t="inlineStr">
        <is>
          <t>gov.uk/understand-self-assessment-bill/payments-on-account</t>
        </is>
      </c>
    </row>
  </sheetData>
  <sheetProtection selectLockedCells="0" selectUnlockedCells="0" sheet="1" objects="0" insertRows="1" insertHyperlinks="1" autoFilter="1" scenarios="0" formatColumns="1" deleteColumns="1" insertColumns="1" pivotTables="1" deleteRows="1" formatCells="1" formatRows="1" sort="1"/>
  <mergeCells count="1">
    <mergeCell ref="B3:D3"/>
  </mergeCells>
  <pageMargins left="0.25" right="0.25" top="0.45" bottom="0.7" header="0.3" footer="0.3"/>
  <pageSetup orientation="portrait" fitToHeight="1" fitToWidth="1"/>
  <headerFooter>
    <oddHeader/>
    <oddFooter>&amp;C&amp;9aligned.tax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2026-06-19T19:41:44Z</dcterms:created>
  <dcterms:modified xsi:type="dcterms:W3CDTF">2026-10-16T15:31:48Z</dcterms:modified>
  <cp:lastModifiedBy>aligned.tax</cp:lastModifiedBy>
</cp:coreProperties>
</file>